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fsmak1\Departments\IZVRSNI ODBOR\81 sednica 20170321\finan.izv. izveštaj o poslovanju\"/>
    </mc:Choice>
  </mc:AlternateContent>
  <bookViews>
    <workbookView xWindow="0" yWindow="0" windowWidth="19200" windowHeight="11610" firstSheet="1" activeTab="1"/>
  </bookViews>
  <sheets>
    <sheet name="tabela za napomene" sheetId="10" state="hidden" r:id="rId1"/>
    <sheet name="31.12.2016." sheetId="9" r:id="rId2"/>
  </sheets>
  <definedNames>
    <definedName name="_xlnm._FilterDatabase" localSheetId="1" hidden="1">'31.12.2016.'!$A$21:$J$134</definedName>
    <definedName name="_xlnm.Print_Area" localSheetId="0">'tabela za napomene'!$B$1:$H$39</definedName>
  </definedNames>
  <calcPr calcId="152511"/>
</workbook>
</file>

<file path=xl/calcChain.xml><?xml version="1.0" encoding="utf-8"?>
<calcChain xmlns="http://schemas.openxmlformats.org/spreadsheetml/2006/main">
  <c r="G113" i="9" l="1"/>
  <c r="G79" i="9"/>
  <c r="G115" i="9" l="1"/>
  <c r="G101" i="9"/>
  <c r="G98" i="9"/>
  <c r="G97" i="9"/>
  <c r="G96" i="9" s="1"/>
  <c r="G95" i="9" s="1"/>
  <c r="G86" i="9"/>
  <c r="G84" i="9"/>
  <c r="G75" i="9"/>
  <c r="G73" i="9"/>
  <c r="G56" i="9"/>
  <c r="G55" i="9"/>
  <c r="G47" i="9"/>
  <c r="G38" i="9"/>
  <c r="G37" i="9" s="1"/>
  <c r="G30" i="9"/>
  <c r="G25" i="9"/>
  <c r="G24" i="9"/>
  <c r="G94" i="9" l="1"/>
  <c r="G23" i="9"/>
  <c r="G22" i="9" s="1"/>
  <c r="G71" i="9" s="1"/>
  <c r="G70" i="9"/>
  <c r="G93" i="9"/>
  <c r="G108" i="9" l="1"/>
  <c r="G109" i="9"/>
  <c r="G117" i="9" l="1"/>
  <c r="G116" i="9"/>
  <c r="G121" i="9" l="1"/>
  <c r="G120" i="9"/>
  <c r="G129" i="9" l="1"/>
  <c r="G126" i="9"/>
  <c r="F37" i="10" l="1"/>
  <c r="D37" i="10"/>
  <c r="F36" i="10"/>
  <c r="D36" i="10"/>
  <c r="F35" i="10"/>
  <c r="D35" i="10"/>
  <c r="F30" i="10"/>
  <c r="D30" i="10"/>
  <c r="F29" i="10"/>
  <c r="D29" i="10"/>
  <c r="F27" i="10"/>
  <c r="F26" i="10"/>
  <c r="D26" i="10"/>
  <c r="F25" i="10"/>
  <c r="D25" i="10"/>
  <c r="F24" i="10"/>
  <c r="D24" i="10"/>
  <c r="F23" i="10"/>
  <c r="D23" i="10"/>
  <c r="F22" i="10"/>
  <c r="D22" i="10"/>
  <c r="F19" i="10"/>
  <c r="D19" i="10"/>
  <c r="F18" i="10"/>
  <c r="D18" i="10"/>
  <c r="H36" i="10" l="1"/>
  <c r="H30" i="10"/>
  <c r="H26" i="10"/>
  <c r="H25" i="10"/>
  <c r="H24" i="10"/>
  <c r="H23" i="10"/>
  <c r="H22" i="10"/>
  <c r="H19" i="10"/>
  <c r="H18" i="10"/>
  <c r="J125" i="9" l="1"/>
  <c r="J124" i="9"/>
  <c r="J123" i="9"/>
  <c r="J119" i="9"/>
  <c r="J118" i="9"/>
  <c r="J114" i="9"/>
  <c r="J113" i="9"/>
  <c r="J112" i="9"/>
  <c r="J111" i="9"/>
  <c r="J110" i="9"/>
  <c r="J107" i="9"/>
  <c r="J106" i="9"/>
  <c r="J105" i="9"/>
  <c r="J104" i="9"/>
  <c r="J103" i="9"/>
  <c r="J102" i="9"/>
  <c r="J100" i="9"/>
  <c r="J99" i="9"/>
  <c r="J92" i="9"/>
  <c r="J91" i="9"/>
  <c r="J90" i="9"/>
  <c r="J89" i="9"/>
  <c r="J88" i="9"/>
  <c r="J87" i="9"/>
  <c r="J85" i="9"/>
  <c r="J83" i="9"/>
  <c r="J82" i="9"/>
  <c r="J81" i="9"/>
  <c r="J80" i="9"/>
  <c r="J79" i="9"/>
  <c r="J78" i="9"/>
  <c r="J77" i="9"/>
  <c r="J76" i="9"/>
  <c r="J74" i="9"/>
  <c r="J72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4" i="9"/>
  <c r="J53" i="9"/>
  <c r="J52" i="9"/>
  <c r="J51" i="9"/>
  <c r="J50" i="9"/>
  <c r="J49" i="9"/>
  <c r="J48" i="9"/>
  <c r="J46" i="9"/>
  <c r="J45" i="9"/>
  <c r="J44" i="9"/>
  <c r="J43" i="9"/>
  <c r="J42" i="9"/>
  <c r="J41" i="9"/>
  <c r="J40" i="9"/>
  <c r="J39" i="9"/>
  <c r="J36" i="9"/>
  <c r="J35" i="9"/>
  <c r="J34" i="9"/>
  <c r="J33" i="9"/>
  <c r="J32" i="9"/>
  <c r="J31" i="9"/>
  <c r="J29" i="9"/>
  <c r="J28" i="9"/>
  <c r="J27" i="9"/>
  <c r="J26" i="9"/>
  <c r="I101" i="9"/>
  <c r="F17" i="10" s="1"/>
  <c r="I96" i="9"/>
  <c r="F16" i="10" s="1"/>
  <c r="I95" i="9"/>
  <c r="I86" i="9"/>
  <c r="I84" i="9"/>
  <c r="F12" i="10" s="1"/>
  <c r="I75" i="9"/>
  <c r="I73" i="9"/>
  <c r="I56" i="9"/>
  <c r="I55" i="9"/>
  <c r="I47" i="9"/>
  <c r="I38" i="9"/>
  <c r="I37" i="9" s="1"/>
  <c r="F6" i="10" s="1"/>
  <c r="I30" i="9"/>
  <c r="I23" i="9"/>
  <c r="I22" i="9" s="1"/>
  <c r="F5" i="10" s="1"/>
  <c r="F8" i="10" s="1"/>
  <c r="H115" i="9"/>
  <c r="D27" i="10" s="1"/>
  <c r="H27" i="10" s="1"/>
  <c r="H101" i="9"/>
  <c r="D17" i="10" s="1"/>
  <c r="H17" i="10" s="1"/>
  <c r="H98" i="9"/>
  <c r="J98" i="9" s="1"/>
  <c r="H97" i="9"/>
  <c r="J97" i="9" s="1"/>
  <c r="H86" i="9"/>
  <c r="H84" i="9" s="1"/>
  <c r="D12" i="10" s="1"/>
  <c r="H75" i="9"/>
  <c r="H73" i="9" s="1"/>
  <c r="D11" i="10" s="1"/>
  <c r="H56" i="9"/>
  <c r="H55" i="9"/>
  <c r="H47" i="9"/>
  <c r="H38" i="9"/>
  <c r="H30" i="9"/>
  <c r="H25" i="9"/>
  <c r="J25" i="9" s="1"/>
  <c r="H24" i="9"/>
  <c r="H23" i="9" s="1"/>
  <c r="H22" i="9" s="1"/>
  <c r="D5" i="10" s="1"/>
  <c r="H12" i="10" l="1"/>
  <c r="I94" i="9"/>
  <c r="F11" i="10"/>
  <c r="F13" i="10" s="1"/>
  <c r="H5" i="10"/>
  <c r="D13" i="10"/>
  <c r="H96" i="9"/>
  <c r="F15" i="10"/>
  <c r="J24" i="9"/>
  <c r="J23" i="9" s="1"/>
  <c r="J115" i="9"/>
  <c r="I71" i="9"/>
  <c r="J30" i="9"/>
  <c r="J38" i="9"/>
  <c r="J47" i="9"/>
  <c r="J56" i="9"/>
  <c r="J75" i="9"/>
  <c r="J73" i="9" s="1"/>
  <c r="J86" i="9"/>
  <c r="J84" i="9" s="1"/>
  <c r="J96" i="9"/>
  <c r="J101" i="9"/>
  <c r="J55" i="9"/>
  <c r="I70" i="9"/>
  <c r="I93" i="9"/>
  <c r="H93" i="9"/>
  <c r="H37" i="9"/>
  <c r="H94" i="9"/>
  <c r="H11" i="10" l="1"/>
  <c r="H13" i="10" s="1"/>
  <c r="F21" i="10"/>
  <c r="F28" i="10" s="1"/>
  <c r="F32" i="10" s="1"/>
  <c r="F38" i="10" s="1"/>
  <c r="H70" i="9"/>
  <c r="D6" i="10"/>
  <c r="H95" i="9"/>
  <c r="D16" i="10"/>
  <c r="H71" i="9"/>
  <c r="J93" i="9"/>
  <c r="J94" i="9"/>
  <c r="J37" i="9"/>
  <c r="J95" i="9"/>
  <c r="J22" i="9"/>
  <c r="J71" i="9" s="1"/>
  <c r="I109" i="9"/>
  <c r="I108" i="9"/>
  <c r="H109" i="9"/>
  <c r="H108" i="9"/>
  <c r="J70" i="9" l="1"/>
  <c r="J108" i="9"/>
  <c r="H16" i="10"/>
  <c r="H15" i="10" s="1"/>
  <c r="D15" i="10"/>
  <c r="H6" i="10"/>
  <c r="H8" i="10" s="1"/>
  <c r="H21" i="10" s="1"/>
  <c r="H28" i="10" s="1"/>
  <c r="H32" i="10" s="1"/>
  <c r="H38" i="10" s="1"/>
  <c r="D8" i="10"/>
  <c r="D21" i="10" s="1"/>
  <c r="D28" i="10" s="1"/>
  <c r="D32" i="10" s="1"/>
  <c r="D38" i="10" s="1"/>
  <c r="J109" i="9"/>
  <c r="J117" i="9" s="1"/>
  <c r="I117" i="9"/>
  <c r="I116" i="9"/>
  <c r="H116" i="9"/>
  <c r="H117" i="9"/>
  <c r="J116" i="9" l="1"/>
  <c r="J121" i="9" s="1"/>
  <c r="J120" i="9"/>
  <c r="I121" i="9"/>
  <c r="I120" i="9"/>
  <c r="I129" i="9" s="1"/>
  <c r="H120" i="9"/>
  <c r="H121" i="9"/>
  <c r="J129" i="9" l="1"/>
  <c r="H129" i="9"/>
  <c r="I126" i="9"/>
  <c r="J126" i="9"/>
  <c r="H126" i="9"/>
</calcChain>
</file>

<file path=xl/sharedStrings.xml><?xml version="1.0" encoding="utf-8"?>
<sst xmlns="http://schemas.openxmlformats.org/spreadsheetml/2006/main" count="401" uniqueCount="359">
  <si>
    <t>Група рачуна, рачун</t>
  </si>
  <si>
    <t>ПОЗИЦИЈА</t>
  </si>
  <si>
    <t>АОП</t>
  </si>
  <si>
    <t>ИЗНОС</t>
  </si>
  <si>
    <t>Текућа година</t>
  </si>
  <si>
    <t>Претходна година</t>
  </si>
  <si>
    <t>1</t>
  </si>
  <si>
    <t>2</t>
  </si>
  <si>
    <t>3</t>
  </si>
  <si>
    <t>4</t>
  </si>
  <si>
    <t>А</t>
  </si>
  <si>
    <t>I</t>
  </si>
  <si>
    <t>1.1. Обрачуната премија животних осигурања и саосигурања</t>
  </si>
  <si>
    <t>1.2. Обрачуната премија неживотних осигурања и саосигурања</t>
  </si>
  <si>
    <t>512 део и                     523 део</t>
  </si>
  <si>
    <t>1.3. Премија пренета у саосигурање - пасивна</t>
  </si>
  <si>
    <t>1.4. Премија пренета у реосигурање</t>
  </si>
  <si>
    <t>60 део и                     61 део</t>
  </si>
  <si>
    <t>602 део,                            614 и 615</t>
  </si>
  <si>
    <t>2.1. Обрачуната премија реосигурања и ретроцесија</t>
  </si>
  <si>
    <t>512 део и 523 део</t>
  </si>
  <si>
    <t>II</t>
  </si>
  <si>
    <t>500</t>
  </si>
  <si>
    <t>502</t>
  </si>
  <si>
    <t>1.3. Допринос за превентиву</t>
  </si>
  <si>
    <t>503</t>
  </si>
  <si>
    <t>504</t>
  </si>
  <si>
    <t>1.5. Допринос Гарантном фонду</t>
  </si>
  <si>
    <t>505</t>
  </si>
  <si>
    <t>1.6. Резервисања за изравнање ризика</t>
  </si>
  <si>
    <t>509</t>
  </si>
  <si>
    <t xml:space="preserve">2.1. Ликвидиране штете и уговорени износи животних осигурања </t>
  </si>
  <si>
    <t>2.2. Ликвидиране штете неживотних осигурања</t>
  </si>
  <si>
    <t>513 део и                  524 део</t>
  </si>
  <si>
    <t>2.3. Ликвидиране штете - удели у штетама саосигурања</t>
  </si>
  <si>
    <t>2.4. Ликвидиране штете - удели у штетама реосигурања и ретроцесија</t>
  </si>
  <si>
    <t>53 део, 54 део и 55 део</t>
  </si>
  <si>
    <t>2.5. Расходи извиђаја, процене, ликвидације и исплате накнада штета и уговорених износа</t>
  </si>
  <si>
    <t>2.6. Приходи од учешћа саосигурача у накнади штета</t>
  </si>
  <si>
    <t>515</t>
  </si>
  <si>
    <t>604 део</t>
  </si>
  <si>
    <t>526</t>
  </si>
  <si>
    <t>630</t>
  </si>
  <si>
    <t>516 и 527</t>
  </si>
  <si>
    <t>604 део и 632</t>
  </si>
  <si>
    <t>513 део</t>
  </si>
  <si>
    <t xml:space="preserve">3.7. Повећање резервисаних штета - удели саосигуравача, реосигуравача и ретроцесионара у штетама </t>
  </si>
  <si>
    <t xml:space="preserve">3.8. Смањење резервисаних штета - удела реосигуравача, односно ретроцесионара у штетама </t>
  </si>
  <si>
    <t>517 и 529</t>
  </si>
  <si>
    <t xml:space="preserve">5. Повећање осталих техничких резерви - нето </t>
  </si>
  <si>
    <t xml:space="preserve">6. Смањење осталих техничких резерви - нето </t>
  </si>
  <si>
    <t>518 и 528</t>
  </si>
  <si>
    <t>7. Расходи за бонусе и попусте</t>
  </si>
  <si>
    <t>III</t>
  </si>
  <si>
    <t>IV</t>
  </si>
  <si>
    <t>Б</t>
  </si>
  <si>
    <t>542 део</t>
  </si>
  <si>
    <t>1.1. Провизије</t>
  </si>
  <si>
    <t>53 део, 54 део, и 55 део</t>
  </si>
  <si>
    <t>1.2. Остали трошкови прибаве</t>
  </si>
  <si>
    <t>274</t>
  </si>
  <si>
    <t>1.3. Промена разграничених трошкова прибаве - повећање</t>
  </si>
  <si>
    <t>1.3. Промена разграничених трошкова прибаве - смањење</t>
  </si>
  <si>
    <t>530</t>
  </si>
  <si>
    <t>2.1. Амортизација</t>
  </si>
  <si>
    <t xml:space="preserve">54 део </t>
  </si>
  <si>
    <t>2.2. Трошкови материјала, енергије, услуга и нематеријални трошкови</t>
  </si>
  <si>
    <t>55 део</t>
  </si>
  <si>
    <t>2.3 Трошкови зарада, накнада зарада и остали лични трошкови</t>
  </si>
  <si>
    <t>2.4. Остали трошкови управе</t>
  </si>
  <si>
    <t>3. Остали трошкови спровођења осигурања</t>
  </si>
  <si>
    <t>605 и 651</t>
  </si>
  <si>
    <t xml:space="preserve">4. Провизија од реосигурања и ретроцесија </t>
  </si>
  <si>
    <t>66 део</t>
  </si>
  <si>
    <t xml:space="preserve">56 део </t>
  </si>
  <si>
    <t>V</t>
  </si>
  <si>
    <t>VI</t>
  </si>
  <si>
    <t>VII</t>
  </si>
  <si>
    <t>VIII</t>
  </si>
  <si>
    <t>69-59</t>
  </si>
  <si>
    <t>IX</t>
  </si>
  <si>
    <t>59-69</t>
  </si>
  <si>
    <t>X</t>
  </si>
  <si>
    <t>В</t>
  </si>
  <si>
    <t>Г</t>
  </si>
  <si>
    <t>Д</t>
  </si>
  <si>
    <t>1.  Порез на добитак</t>
  </si>
  <si>
    <t xml:space="preserve">2. Добитак по основу креирања одложених пореских средстава и смањења одложених пореских обавеза </t>
  </si>
  <si>
    <t>3. Губитак по основу смањења одложених пореских средстава и креирања одложених пореских обавеза</t>
  </si>
  <si>
    <t>Ђ</t>
  </si>
  <si>
    <t>Е</t>
  </si>
  <si>
    <t>Ж</t>
  </si>
  <si>
    <t>З</t>
  </si>
  <si>
    <t>ЗАРАДА ПО АКЦИЈИ</t>
  </si>
  <si>
    <t>У Београду</t>
  </si>
  <si>
    <t>Законски заступник</t>
  </si>
  <si>
    <t>Дана _______________</t>
  </si>
  <si>
    <t>2.7. Приходи од учешћа реосигурања и ретроцесија у накнади штета</t>
  </si>
  <si>
    <t>ПОРЕЗ НА ДОБИТАК</t>
  </si>
  <si>
    <t>(у хиљадама динара)</t>
  </si>
  <si>
    <t>Напомена број</t>
  </si>
  <si>
    <t>1001</t>
  </si>
  <si>
    <t>1002</t>
  </si>
  <si>
    <t>1003</t>
  </si>
  <si>
    <t>1004</t>
  </si>
  <si>
    <t>1005</t>
  </si>
  <si>
    <t>1006</t>
  </si>
  <si>
    <t>1.5. Повећање резерви за преносне премије и резерви за неистекле ризике осигурања и саосигурања</t>
  </si>
  <si>
    <t>1.6. Смањење резерви за преносне премије и резерви за неистекле ризике осигурања и саосигурања</t>
  </si>
  <si>
    <t>1007</t>
  </si>
  <si>
    <t>1008</t>
  </si>
  <si>
    <t>1009</t>
  </si>
  <si>
    <t>1010</t>
  </si>
  <si>
    <t>1011</t>
  </si>
  <si>
    <t>1012</t>
  </si>
  <si>
    <t>1013</t>
  </si>
  <si>
    <t>3. Приходи од послова непосредно повезаних са пословима осигурања</t>
  </si>
  <si>
    <t>1014</t>
  </si>
  <si>
    <t>606, део 609, 650 и део 659</t>
  </si>
  <si>
    <t xml:space="preserve">4. Остали пословни приходи  </t>
  </si>
  <si>
    <t>део 609, 639, 64, део 653, 655, део 659</t>
  </si>
  <si>
    <t>1015</t>
  </si>
  <si>
    <t>1016</t>
  </si>
  <si>
    <t>1017</t>
  </si>
  <si>
    <t>1.1. Математичка резерва животних осигурања - повећање</t>
  </si>
  <si>
    <t>1018</t>
  </si>
  <si>
    <t>1.2. Математичка резерва неживотних осигурања - повећање</t>
  </si>
  <si>
    <t>1019</t>
  </si>
  <si>
    <t>506</t>
  </si>
  <si>
    <t>1020</t>
  </si>
  <si>
    <t>1.4. Доприноси прописани посебним законима</t>
  </si>
  <si>
    <t>1021</t>
  </si>
  <si>
    <t>1022</t>
  </si>
  <si>
    <t>1023</t>
  </si>
  <si>
    <t>507</t>
  </si>
  <si>
    <t>1.7. Резервисања за осигурања код којих су осигураници прихватили да учествују у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</si>
  <si>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</si>
  <si>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</si>
  <si>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</si>
  <si>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1026</t>
  </si>
  <si>
    <t>510</t>
  </si>
  <si>
    <t>1027</t>
  </si>
  <si>
    <t>520</t>
  </si>
  <si>
    <t>1028</t>
  </si>
  <si>
    <t>1029</t>
  </si>
  <si>
    <t>1030</t>
  </si>
  <si>
    <t>1031</t>
  </si>
  <si>
    <t>1032</t>
  </si>
  <si>
    <t>603 део, 620, 621</t>
  </si>
  <si>
    <t>1033</t>
  </si>
  <si>
    <t>603 део, 622, 623, 624, 625</t>
  </si>
  <si>
    <t>1034</t>
  </si>
  <si>
    <t>1035</t>
  </si>
  <si>
    <t>3.1. Резервисане штете животних осигурања - повећање</t>
  </si>
  <si>
    <t>3.2. Резервисане штете животних осигурања - смањење</t>
  </si>
  <si>
    <t>3.3. Резервисане штете неживотних осигурања - повећање</t>
  </si>
  <si>
    <t>3.4. Резервисане штете неживотних осигурања - смањење</t>
  </si>
  <si>
    <t>3.5. Резервисане штете саосигурања, реосигурања и ретроцесија - повећање</t>
  </si>
  <si>
    <t>3.6. Резервисане штете саосигурања, реосигурања и ретроцесија - смањење</t>
  </si>
  <si>
    <t>635</t>
  </si>
  <si>
    <t>1036</t>
  </si>
  <si>
    <t>1037</t>
  </si>
  <si>
    <t>1038</t>
  </si>
  <si>
    <t>1039</t>
  </si>
  <si>
    <t>1040</t>
  </si>
  <si>
    <t>1041</t>
  </si>
  <si>
    <t>1042</t>
  </si>
  <si>
    <t>1043</t>
  </si>
  <si>
    <t>4. Приходи по основу регреса и продаје осигураних оштећених ствари</t>
  </si>
  <si>
    <t>1044</t>
  </si>
  <si>
    <t>604 део, 631, 633 и 638</t>
  </si>
  <si>
    <t>1045</t>
  </si>
  <si>
    <t>1046</t>
  </si>
  <si>
    <t>1047</t>
  </si>
  <si>
    <t xml:space="preserve">8. Остали пословни расходи </t>
  </si>
  <si>
    <t>1048</t>
  </si>
  <si>
    <t>51 део и 52 део</t>
  </si>
  <si>
    <t>1049</t>
  </si>
  <si>
    <t>1050</t>
  </si>
  <si>
    <t>1051</t>
  </si>
  <si>
    <t>660, 661,665, део 672</t>
  </si>
  <si>
    <t>1052</t>
  </si>
  <si>
    <t>2.1.Приходи од закупнина инвестиционих некретнина</t>
  </si>
  <si>
    <t>1053</t>
  </si>
  <si>
    <t>1054</t>
  </si>
  <si>
    <t>део 608, део 653</t>
  </si>
  <si>
    <t>2.2. Приходи од усклађивања вредности инвестиционих некретнина</t>
  </si>
  <si>
    <t>део 681</t>
  </si>
  <si>
    <t>1055</t>
  </si>
  <si>
    <t>2.3. Приходи од продаје непокретности (дезинвестирања)</t>
  </si>
  <si>
    <t>1056</t>
  </si>
  <si>
    <t>део 670</t>
  </si>
  <si>
    <t>3. Приходи од камата</t>
  </si>
  <si>
    <t>1057</t>
  </si>
  <si>
    <t>део 662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</si>
  <si>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</si>
  <si>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</si>
  <si>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део 683, део 686, део 687</t>
  </si>
  <si>
    <t>5. Добици од продаје хартија од вредности</t>
  </si>
  <si>
    <t>део 672</t>
  </si>
  <si>
    <t>1059</t>
  </si>
  <si>
    <t>6. Позитивне курсне разлике из активности инвестирања</t>
  </si>
  <si>
    <t>1060</t>
  </si>
  <si>
    <t>део 663</t>
  </si>
  <si>
    <t>7. Остали приходи по основу инвестиционе активности</t>
  </si>
  <si>
    <t>део 671, део 679, део 682, део 686, део 689</t>
  </si>
  <si>
    <t>1061</t>
  </si>
  <si>
    <t>1062</t>
  </si>
  <si>
    <t>1.Расходи из односа са зависним и придруженим правним лицима и из заједничких подухвата</t>
  </si>
  <si>
    <t>560, 561, 565, део  572</t>
  </si>
  <si>
    <t>1063</t>
  </si>
  <si>
    <t>1064</t>
  </si>
  <si>
    <t>2.1.Расходи по основу обезвређења инвестиционих некретнина</t>
  </si>
  <si>
    <t>1065</t>
  </si>
  <si>
    <t>део 581</t>
  </si>
  <si>
    <t>2.2. Губици при продаји непокретности (дезинвестирању)</t>
  </si>
  <si>
    <t>1066</t>
  </si>
  <si>
    <t>део 570</t>
  </si>
  <si>
    <t>део 583, део 586, део 587</t>
  </si>
  <si>
    <t>1067</t>
  </si>
  <si>
    <t>део 572</t>
  </si>
  <si>
    <t>1068</t>
  </si>
  <si>
    <t>1069</t>
  </si>
  <si>
    <t>део 563</t>
  </si>
  <si>
    <t>део 571, део 579, део 582, део 586, део 589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</si>
  <si>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</si>
  <si>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</si>
  <si>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</si>
  <si>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</si>
  <si>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</si>
  <si>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</si>
  <si>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</si>
  <si>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</si>
  <si>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</si>
  <si>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</si>
  <si>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</si>
  <si>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</si>
  <si>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</si>
  <si>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</si>
  <si>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</si>
  <si>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</si>
  <si>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</si>
  <si>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</si>
  <si>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ФИНАНСИЈСКИ ПРИХОДИ осим финансијских прихода по основу инвестиционе активности</t>
  </si>
  <si>
    <t>1088</t>
  </si>
  <si>
    <t>ФИНАНСИЈСКИ РАСХОДИ осим финансијских расхода по основу инвестиционе активности</t>
  </si>
  <si>
    <t>1089</t>
  </si>
  <si>
    <t>део 68</t>
  </si>
  <si>
    <t>ПРИХОДИ ОД УСКЛАЂИВАЊА ВРЕДНОСТИ ПОТРАЖИВАЊА И ДРУГЕ ИМОВИНЕ КОЈА СЛУЖИ ЗА ОБАВЉАЊЕ ДЕЛАТНОСТИ</t>
  </si>
  <si>
    <t>1090</t>
  </si>
  <si>
    <t>део 58</t>
  </si>
  <si>
    <t>РАСХОДИ ПО ОСНОВУ ОБЕЗВРЕЂЕЊА ПОТРАЖИВАЊА И ДРУГЕ ИМОВИНЕ КОЈА СЛУЖИ ЗА ОБАВЉАЊЕ ДЕЛАТНОСТИ</t>
  </si>
  <si>
    <t>1091</t>
  </si>
  <si>
    <t>ОСТАЛИ ПРИХОДИ</t>
  </si>
  <si>
    <t>ОСТАЛИ РАСХОДИ</t>
  </si>
  <si>
    <t>1092</t>
  </si>
  <si>
    <t>1093</t>
  </si>
  <si>
    <t>део 67</t>
  </si>
  <si>
    <t>део 57</t>
  </si>
  <si>
    <t>НЕТО ДОБИТАК ПОСЛОВАЊА КОЈЕ СЕ ОБУСТАВЉА, ПОЗИТИВНИ ЕФЕКТИ ПРОМЕНЕ РАЧУНОВОДСТВЕНИХ ПОЛИТИКА И ИСПРАВКИ ГРЕШАКА ИЗ РАНИЈИХ ПЕРИОДА</t>
  </si>
  <si>
    <t>1094</t>
  </si>
  <si>
    <t>1095</t>
  </si>
  <si>
    <t>1096</t>
  </si>
  <si>
    <t>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</si>
  <si>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</si>
  <si>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1. Нето добитак који припада мањинским улагачима</t>
  </si>
  <si>
    <t>2. Нето добитак који припада већинском власнику</t>
  </si>
  <si>
    <t>1. Нето губитак који се приписује мањинским улагачима</t>
  </si>
  <si>
    <t>2. Нето губитак који се приписује већинском власнику</t>
  </si>
  <si>
    <t>1.   Основна зарада по акцији (у динарима без пара)</t>
  </si>
  <si>
    <t>2.   Умањена (разводњена) зарада по акцији (у динарима без пара)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</si>
  <si>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</si>
  <si>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</si>
  <si>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</si>
  <si>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</si>
  <si>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</si>
  <si>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</si>
  <si>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</si>
  <si>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</si>
  <si>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</si>
  <si>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</si>
  <si>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</si>
  <si>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</si>
  <si>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</si>
  <si>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XI</t>
  </si>
  <si>
    <t>XII</t>
  </si>
  <si>
    <t>600,                        602 (део)</t>
  </si>
  <si>
    <t>610, 613</t>
  </si>
  <si>
    <t>607, 652, 654 и део 673</t>
  </si>
  <si>
    <t>2.2. Премија пренета ретроцесијом реосигурања и ретроцесија</t>
  </si>
  <si>
    <t>2.3. Повећање резерви за преносне премије и резерви за неистекле ризике реосигурања и ретроцесија</t>
  </si>
  <si>
    <t>2.4. Смањење резерви за преносне премије и резерви за неистекле ризике реосигурања и ретроцесија</t>
  </si>
  <si>
    <t>3. Расходи по основу усклађивања вредности финансијских средстава која се исказују по фер вредности кроз биланс успеха</t>
  </si>
  <si>
    <t>4. Губици при продаји хартија од вредности</t>
  </si>
  <si>
    <t>5. Негативне курсне разлике из активности инвестирања</t>
  </si>
  <si>
    <t>6. Остали расходи по основу инвестиционе активности</t>
  </si>
  <si>
    <t>Супотписник законског заступника</t>
  </si>
  <si>
    <t>у периоду од 01.01. до 31.12.2016.  године</t>
  </si>
  <si>
    <t>Претходна гоина (некориг.)</t>
  </si>
  <si>
    <t>Корекције</t>
  </si>
  <si>
    <t>0419</t>
  </si>
  <si>
    <r>
      <t>ПОСЛОВНИ  ПРИХОДИ  И РАСХОДИ</t>
    </r>
    <r>
      <rPr>
        <sz val="8"/>
        <rFont val="Times New Roman"/>
        <family val="1"/>
      </rPr>
      <t> </t>
    </r>
  </si>
  <si>
    <t xml:space="preserve">Пословни  (функционални) приходи                                                                                                  </t>
  </si>
  <si>
    <t xml:space="preserve">Пословни (функционални) расходи                                              </t>
  </si>
  <si>
    <t>ДОБИТ - БРУТО ПОСЛОВНИ РЕЗУЛТАТ</t>
  </si>
  <si>
    <t>ПРИХОДИ И РАСХОДИ ПО ОСНОВУ ИНВЕСТИЦИОНЕ АКТИВНОСТИ</t>
  </si>
  <si>
    <t>Приходи од инвестирања средстава осигурања</t>
  </si>
  <si>
    <t>Расходи по основу инвестирања средстава  осигурања</t>
  </si>
  <si>
    <t xml:space="preserve">ДОБИТАК ИЗ ИНВЕСТИЦИОНЕ АКТИВНОСТИ </t>
  </si>
  <si>
    <t xml:space="preserve">ТРОШКОВИ СПРОВОЂЕЊА ОСИГУРАЊА                                 </t>
  </si>
  <si>
    <t xml:space="preserve">1. Трошкови прибаве </t>
  </si>
  <si>
    <t xml:space="preserve">2. Трошкови управе </t>
  </si>
  <si>
    <t xml:space="preserve">ПОСЛОВНИ ДОБИТАК / ГУБИТАК - НЕТО ПОСЛОВНИ РЕЗУЛТАТ   </t>
  </si>
  <si>
    <t>Финансијски приходи осим финансијских прихода по  основу инвестиционе активности</t>
  </si>
  <si>
    <t>Финансијски расходи осим финансијских расхода по основу инвестиционе активности</t>
  </si>
  <si>
    <t>Приходи од усклађивања вредности потраживања и друге мовине која служи за обављање делатности</t>
  </si>
  <si>
    <t xml:space="preserve">Расходи по основу обезвређења потраживања и  друге имовине која служи за обављање  делатности  </t>
  </si>
  <si>
    <t>Остали приходи</t>
  </si>
  <si>
    <t>Остали расходи</t>
  </si>
  <si>
    <t>Нето добитак пословања које се обуставља, позитивни ефекти промене рачуноводствених политика и исправки грешака из ранијих периода</t>
  </si>
  <si>
    <t>Нето губитак пословања које се обуставља, негативни ефекти промене рачуноводствених политика и исправки грешака из ранијих периода</t>
  </si>
  <si>
    <t xml:space="preserve">ГУБИТАК ПРЕ ОПОРЕЗИВАЊА                                               </t>
  </si>
  <si>
    <t xml:space="preserve">НЕТО ГУБИТАК    </t>
  </si>
  <si>
    <t>пре корекције</t>
  </si>
  <si>
    <t xml:space="preserve"> кориговано</t>
  </si>
  <si>
    <t>31. децембар 2015.</t>
  </si>
  <si>
    <t>1. јануар 2016.</t>
  </si>
  <si>
    <t>ДОБИТАК ИЗ РЕДОВНОГ ПОСЛОВАЊА ПРЕ ОПОРЕЗИВАЊА</t>
  </si>
  <si>
    <t xml:space="preserve">П О С Л О В Н И   П Р И Х О Д И    И  Р А С Х О Д И </t>
  </si>
  <si>
    <r>
      <t xml:space="preserve">ПОСЛОВНИ  (ФУНКЦИОНАЛНИ) ПРИХОДИ
</t>
    </r>
    <r>
      <rPr>
        <sz val="8"/>
        <color indexed="8"/>
        <rFont val="Arial Narrow"/>
        <family val="2"/>
        <charset val="238"/>
      </rPr>
      <t>(1002+1009+1014+1015)</t>
    </r>
  </si>
  <si>
    <r>
      <t xml:space="preserve">1. Приходи од премија осигурања и саосигурања
</t>
    </r>
    <r>
      <rPr>
        <sz val="8"/>
        <color indexed="8"/>
        <rFont val="Arial Narrow"/>
        <family val="2"/>
        <charset val="238"/>
      </rPr>
      <t>(1003+1004-1005-1006-1007+1008)</t>
    </r>
  </si>
  <si>
    <r>
      <t xml:space="preserve">2. Приходи од премија реосигурања и ретроцесија
</t>
    </r>
    <r>
      <rPr>
        <sz val="8"/>
        <color indexed="8"/>
        <rFont val="Arial Narrow"/>
        <family val="2"/>
        <charset val="238"/>
      </rPr>
      <t>(1010-1011-1012+1013)</t>
    </r>
  </si>
  <si>
    <r>
      <t xml:space="preserve">ПОСЛОВНИ (ФУНКЦИОНАЛНИ) РАСХОДИ
</t>
    </r>
    <r>
      <rPr>
        <sz val="8"/>
        <color indexed="8"/>
        <rFont val="Arial Narrow"/>
        <family val="2"/>
        <charset val="238"/>
      </rPr>
      <t>(1017+1026+1034-1035-1044+1045-1046+1047+1048)</t>
    </r>
  </si>
  <si>
    <r>
      <t xml:space="preserve">1. Расходи за дугорочна резервисања и функционалне доприносе
 </t>
    </r>
    <r>
      <rPr>
        <sz val="8"/>
        <color indexed="8"/>
        <rFont val="Arial Narrow"/>
        <family val="2"/>
        <charset val="238"/>
      </rPr>
      <t>(1018+1019+1020+1021+1022+1023+1024+1025)</t>
    </r>
  </si>
  <si>
    <r>
      <t xml:space="preserve">2. Расходи накнада штета и уговорених износа
</t>
    </r>
    <r>
      <rPr>
        <sz val="8"/>
        <color indexed="8"/>
        <rFont val="Arial Narrow"/>
        <family val="2"/>
        <charset val="238"/>
      </rPr>
      <t>(1027+1028+1029+1030+1031-1032-1033)</t>
    </r>
  </si>
  <si>
    <r>
      <t xml:space="preserve">3. Резервисане штете - повећање
</t>
    </r>
    <r>
      <rPr>
        <sz val="8"/>
        <color indexed="8"/>
        <rFont val="Arial Narrow"/>
        <family val="2"/>
        <charset val="238"/>
      </rPr>
      <t>(1036-1037+1038-1039+1040-1041+1042-1043) &gt; 0</t>
    </r>
  </si>
  <si>
    <r>
      <t xml:space="preserve">3. Резервисане штете - смањење
</t>
    </r>
    <r>
      <rPr>
        <sz val="8"/>
        <color indexed="8"/>
        <rFont val="Arial Narrow"/>
        <family val="2"/>
        <charset val="238"/>
      </rPr>
      <t>(1036-1037+1038-1039+1040-1041+1042-1043) &lt; 0</t>
    </r>
  </si>
  <si>
    <r>
      <t>ДОБИТ - БРУТО ПОСЛОВНИ РЕЗУЛТАТ</t>
    </r>
    <r>
      <rPr>
        <sz val="8"/>
        <color indexed="8"/>
        <rFont val="Arial Narrow"/>
        <family val="2"/>
        <charset val="238"/>
      </rPr>
      <t xml:space="preserve"> (1001-1016)</t>
    </r>
  </si>
  <si>
    <r>
      <t xml:space="preserve">ГУБИТАК - БРУТО ПОСЛОВНИ РЕЗУЛТАТ </t>
    </r>
    <r>
      <rPr>
        <sz val="8"/>
        <color indexed="8"/>
        <rFont val="Arial Narrow"/>
        <family val="2"/>
        <charset val="238"/>
      </rPr>
      <t>(1016-1001)</t>
    </r>
  </si>
  <si>
    <t>П Р И Х О Д И   И   Р А С Х О Д И   П О   О С Н О В У
 И Н В Е С Т И Ц И О Н Е    А К Т И В Н О С Т И</t>
  </si>
  <si>
    <r>
      <t xml:space="preserve">ПРИХОДИ ОД ИНВЕСТИРАЊА СРЕДСТАВА ОСИГУРАЊА
</t>
    </r>
    <r>
      <rPr>
        <sz val="8"/>
        <color indexed="8"/>
        <rFont val="Arial Narrow"/>
        <family val="2"/>
        <charset val="238"/>
      </rPr>
      <t xml:space="preserve"> (1052+1053+1057+1058+1059+1060+1061)</t>
    </r>
  </si>
  <si>
    <t>1. Приходи од зависних и придружених правних лица и од заједничких подухвата</t>
  </si>
  <si>
    <r>
      <t xml:space="preserve">2. Приходи од улагања у непокретности </t>
    </r>
    <r>
      <rPr>
        <sz val="8"/>
        <color indexed="8"/>
        <rFont val="Arial Narrow"/>
        <family val="2"/>
        <charset val="238"/>
      </rPr>
      <t>(1054+1055+1056)</t>
    </r>
  </si>
  <si>
    <r>
      <t>РАСХОДИ ПО ОСНОВУ ИНВЕСТИРАЊА СРЕДСТАВА ОСИГУРАЊА</t>
    </r>
    <r>
      <rPr>
        <sz val="8"/>
        <color indexed="8"/>
        <rFont val="Arial Narrow"/>
        <family val="2"/>
        <charset val="238"/>
      </rPr>
      <t xml:space="preserve"> (1063+1064+1067+1068+1069+1070)</t>
    </r>
  </si>
  <si>
    <r>
      <t xml:space="preserve">2. Расходи по основу улагања у непокретности </t>
    </r>
    <r>
      <rPr>
        <sz val="8"/>
        <color indexed="8"/>
        <rFont val="Arial Narrow"/>
        <family val="2"/>
        <charset val="238"/>
      </rPr>
      <t>(1065+1066)</t>
    </r>
  </si>
  <si>
    <r>
      <t xml:space="preserve">ДОБИТАК ИЗ ИНВЕСТИЦИОНЕ АКТИВНОСТИ </t>
    </r>
    <r>
      <rPr>
        <sz val="8"/>
        <color indexed="8"/>
        <rFont val="Arial Narrow"/>
        <family val="2"/>
        <charset val="238"/>
      </rPr>
      <t>(1051-1062)</t>
    </r>
  </si>
  <si>
    <r>
      <t>ГУБИТАК ИЗ ИНВЕСТИЦИОНЕ АКТИВНОСТИ</t>
    </r>
    <r>
      <rPr>
        <sz val="8"/>
        <color indexed="8"/>
        <rFont val="Arial Narrow"/>
        <family val="2"/>
        <charset val="238"/>
      </rPr>
      <t xml:space="preserve"> (1062-1051)</t>
    </r>
  </si>
  <si>
    <r>
      <t xml:space="preserve">ТРОШКОВИ СПРОВОЂЕЊА ОСИГУРАЊA
</t>
    </r>
    <r>
      <rPr>
        <sz val="8"/>
        <color indexed="8"/>
        <rFont val="Arial Narrow"/>
        <family val="2"/>
        <charset val="238"/>
      </rPr>
      <t>(1074+1079+1084-1085)</t>
    </r>
  </si>
  <si>
    <r>
      <t xml:space="preserve">1. Трошкови прибаве </t>
    </r>
    <r>
      <rPr>
        <sz val="8"/>
        <color indexed="8"/>
        <rFont val="Arial Narrow"/>
        <family val="2"/>
        <charset val="238"/>
      </rPr>
      <t>(1075+1076-1077+1078)</t>
    </r>
  </si>
  <si>
    <r>
      <t xml:space="preserve">2. Трошкови управе </t>
    </r>
    <r>
      <rPr>
        <sz val="8"/>
        <color indexed="8"/>
        <rFont val="Arial Narrow"/>
        <family val="2"/>
        <charset val="238"/>
      </rPr>
      <t>(1080+1081+1082+1083)</t>
    </r>
  </si>
  <si>
    <r>
      <t xml:space="preserve">ПОСЛОВНА ДОБИТ - НЕТО ПОСЛОВНИ РЕЗУЛТАТ 
</t>
    </r>
    <r>
      <rPr>
        <sz val="8"/>
        <color indexed="8"/>
        <rFont val="Arial Narrow"/>
        <family val="2"/>
        <charset val="238"/>
      </rPr>
      <t xml:space="preserve">(1049+1071-1050-1072-1073) </t>
    </r>
    <r>
      <rPr>
        <sz val="8"/>
        <color indexed="8"/>
        <rFont val="Arial"/>
        <family val="2"/>
        <charset val="238"/>
      </rPr>
      <t xml:space="preserve">≥ </t>
    </r>
    <r>
      <rPr>
        <sz val="8"/>
        <color indexed="8"/>
        <rFont val="Arial Narrow"/>
        <family val="2"/>
        <charset val="238"/>
      </rPr>
      <t>0</t>
    </r>
  </si>
  <si>
    <r>
      <t xml:space="preserve">ПОСЛОВНИ ГУБИТАК - НЕТО ПОСЛОВНИ РЕЗУЛТАТ 
</t>
    </r>
    <r>
      <rPr>
        <sz val="8"/>
        <color indexed="8"/>
        <rFont val="Arial Narrow"/>
        <family val="2"/>
        <charset val="238"/>
      </rPr>
      <t xml:space="preserve">(1049+1071-1050-1072-1073) </t>
    </r>
    <r>
      <rPr>
        <sz val="8"/>
        <color indexed="8"/>
        <rFont val="Arial"/>
        <family val="2"/>
        <charset val="238"/>
      </rPr>
      <t>≤</t>
    </r>
    <r>
      <rPr>
        <sz val="8"/>
        <color indexed="8"/>
        <rFont val="Arial Narrow"/>
        <family val="2"/>
        <charset val="238"/>
      </rPr>
      <t xml:space="preserve"> 0</t>
    </r>
  </si>
  <si>
    <r>
      <t xml:space="preserve">ДОБИТАК ИЗ РЕДОВНОГ ПОСЛОВАЊА ПРЕ ОПОРЕЗИВАЊА
</t>
    </r>
    <r>
      <rPr>
        <sz val="8"/>
        <color indexed="8"/>
        <rFont val="Arial Narrow"/>
        <family val="2"/>
        <charset val="238"/>
      </rPr>
      <t xml:space="preserve">(1086+1088+1090+1092-1087-1089-1091-1093) </t>
    </r>
    <r>
      <rPr>
        <sz val="8"/>
        <color indexed="8"/>
        <rFont val="Arial"/>
        <family val="2"/>
        <charset val="238"/>
      </rPr>
      <t>≥</t>
    </r>
    <r>
      <rPr>
        <sz val="8"/>
        <color indexed="8"/>
        <rFont val="Arial Narrow"/>
        <family val="2"/>
        <charset val="238"/>
      </rPr>
      <t xml:space="preserve"> 0</t>
    </r>
  </si>
  <si>
    <r>
      <t xml:space="preserve">ГУБИТАК ИЗ РЕДОВНОГ ПОСЛОВАЊА ПРЕ ОПОРЕЗИВАЊА
</t>
    </r>
    <r>
      <rPr>
        <sz val="8"/>
        <color indexed="8"/>
        <rFont val="Arial Narrow"/>
        <family val="2"/>
        <charset val="238"/>
      </rPr>
      <t xml:space="preserve">(1086+1088+1090+1092-1087-1089-1091-1093) </t>
    </r>
    <r>
      <rPr>
        <sz val="8"/>
        <color indexed="8"/>
        <rFont val="Arial"/>
        <family val="2"/>
        <charset val="238"/>
      </rPr>
      <t>≤</t>
    </r>
    <r>
      <rPr>
        <sz val="8"/>
        <color indexed="8"/>
        <rFont val="Arial Narrow"/>
        <family val="2"/>
        <charset val="238"/>
      </rPr>
      <t xml:space="preserve"> 0</t>
    </r>
  </si>
  <si>
    <r>
      <t xml:space="preserve">ДОБИТАК ПРЕ ОПОРЕЗИВАЊА
</t>
    </r>
    <r>
      <rPr>
        <sz val="8"/>
        <color indexed="8"/>
        <rFont val="Arial Narrow"/>
        <family val="2"/>
        <charset val="238"/>
      </rPr>
      <t>(1094+1096-1095-1097)</t>
    </r>
  </si>
  <si>
    <r>
      <t xml:space="preserve">ГУБИТАК ПРЕ ОПОРЕЗИВАЊА 
</t>
    </r>
    <r>
      <rPr>
        <sz val="8"/>
        <color indexed="8"/>
        <rFont val="Arial Narrow"/>
        <family val="2"/>
        <charset val="238"/>
      </rPr>
      <t>(1095+1097-1094-1096)</t>
    </r>
  </si>
  <si>
    <r>
      <t xml:space="preserve">НЕТО ДОБИТАК
</t>
    </r>
    <r>
      <rPr>
        <sz val="8"/>
        <color indexed="8"/>
        <rFont val="Arial Narrow"/>
        <family val="2"/>
        <charset val="238"/>
      </rPr>
      <t>(1098-1099-1100+1101-1102)</t>
    </r>
  </si>
  <si>
    <r>
      <t xml:space="preserve">НЕТО ГУБИТАК 
</t>
    </r>
    <r>
      <rPr>
        <sz val="8"/>
        <color indexed="8"/>
        <rFont val="Arial Narrow"/>
        <family val="2"/>
        <charset val="238"/>
      </rPr>
      <t>(1099-1098+1100-1101+1102)</t>
    </r>
  </si>
  <si>
    <t>БИЛАНС УСПЕХА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</si>
</sst>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;\-"/>
  </numFmts>
  <fonts count="39">
    <font>
      <sz val="10"/>
      <name val="Arial"/>
      <charset val="238"/>
    </font>
    <font>
      <sz val="11"/>
      <color theme="1"/>
      <name val="Arial"/>
      <family val="2"/>
      <charset val="238"/>
    </font>
    <font>
      <sz val="8"/>
      <name val="Cirilica Times"/>
      <family val="1"/>
    </font>
    <font>
      <sz val="9"/>
      <name val="Cirilica Times"/>
      <family val="1"/>
    </font>
    <font>
      <sz val="9"/>
      <name val="Times New Roman"/>
      <family val="1"/>
    </font>
    <font>
      <sz val="10"/>
      <name val="Cirilica Times"/>
      <family val="1"/>
    </font>
    <font>
      <b/>
      <sz val="11"/>
      <name val="Cirilica Times"/>
      <family val="1"/>
    </font>
    <font>
      <b/>
      <sz val="10"/>
      <name val="Cirilica Times"/>
      <family val="1"/>
    </font>
    <font>
      <sz val="10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0"/>
      <color indexed="1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1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name val="Zurich LtCn BT"/>
      <family val="2"/>
    </font>
    <font>
      <sz val="10"/>
      <color indexed="8"/>
      <name val="Cirilica Times"/>
      <family val="1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name val="Cirilica Times"/>
      <family val="1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Zurich LtCn BT"/>
      <charset val="238"/>
    </font>
    <font>
      <sz val="10"/>
      <name val="Arial"/>
      <family val="2"/>
      <charset val="238"/>
    </font>
    <font>
      <b/>
      <sz val="10"/>
      <name val="Zurich LtCn BT"/>
      <charset val="238"/>
    </font>
    <font>
      <sz val="8"/>
      <name val="Arial"/>
      <family val="2"/>
      <charset val="238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sz val="8"/>
      <color rgb="FF000000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124">
    <xf numFmtId="0" fontId="0" fillId="0" borderId="0" xfId="0"/>
    <xf numFmtId="49" fontId="2" fillId="0" borderId="0" xfId="1" applyNumberFormat="1" applyFont="1" applyFill="1" applyAlignment="1" applyProtection="1">
      <alignment horizontal="center" vertical="center" wrapText="1"/>
    </xf>
    <xf numFmtId="49" fontId="3" fillId="0" borderId="0" xfId="1" applyNumberFormat="1" applyFont="1" applyFill="1" applyAlignment="1" applyProtection="1">
      <alignment horizontal="center" vertical="center" wrapText="1"/>
    </xf>
    <xf numFmtId="49" fontId="4" fillId="0" borderId="0" xfId="1" applyNumberFormat="1" applyFont="1" applyFill="1" applyAlignment="1" applyProtection="1">
      <alignment horizontal="center" vertical="center" wrapText="1"/>
    </xf>
    <xf numFmtId="49" fontId="5" fillId="0" borderId="0" xfId="1" applyNumberFormat="1" applyFont="1" applyFill="1" applyAlignment="1" applyProtection="1">
      <alignment horizontal="center" vertical="center" wrapText="1"/>
    </xf>
    <xf numFmtId="0" fontId="5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center" vertical="top" wrapText="1"/>
    </xf>
    <xf numFmtId="49" fontId="14" fillId="0" borderId="2" xfId="1" applyNumberFormat="1" applyFont="1" applyFill="1" applyBorder="1" applyAlignment="1" applyProtection="1">
      <alignment horizontal="center" vertical="top" wrapText="1"/>
    </xf>
    <xf numFmtId="49" fontId="9" fillId="0" borderId="2" xfId="1" applyNumberFormat="1" applyFont="1" applyFill="1" applyBorder="1" applyAlignment="1" applyProtection="1">
      <alignment horizontal="center"/>
    </xf>
    <xf numFmtId="49" fontId="5" fillId="0" borderId="3" xfId="1" applyNumberFormat="1" applyFont="1" applyFill="1" applyBorder="1" applyAlignment="1" applyProtection="1">
      <alignment horizontal="center"/>
    </xf>
    <xf numFmtId="3" fontId="16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Alignment="1" applyProtection="1">
      <alignment vertical="top"/>
    </xf>
    <xf numFmtId="0" fontId="9" fillId="0" borderId="4" xfId="1" applyFont="1" applyFill="1" applyBorder="1" applyAlignment="1" applyProtection="1">
      <alignment horizontal="center" vertical="center"/>
    </xf>
    <xf numFmtId="49" fontId="13" fillId="0" borderId="4" xfId="1" applyNumberFormat="1" applyFont="1" applyFill="1" applyBorder="1" applyAlignment="1" applyProtection="1">
      <alignment horizontal="center" vertical="center" wrapText="1"/>
    </xf>
    <xf numFmtId="49" fontId="9" fillId="0" borderId="4" xfId="1" applyNumberFormat="1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Alignment="1" applyProtection="1">
      <alignment vertical="center"/>
    </xf>
    <xf numFmtId="49" fontId="11" fillId="0" borderId="4" xfId="1" applyNumberFormat="1" applyFont="1" applyFill="1" applyBorder="1" applyAlignment="1" applyProtection="1">
      <alignment horizontal="center" vertical="center" wrapText="1"/>
    </xf>
    <xf numFmtId="49" fontId="5" fillId="0" borderId="5" xfId="1" applyNumberFormat="1" applyFont="1" applyFill="1" applyBorder="1" applyAlignment="1" applyProtection="1">
      <alignment horizontal="center" vertical="center" wrapText="1"/>
    </xf>
    <xf numFmtId="49" fontId="15" fillId="0" borderId="4" xfId="1" applyNumberFormat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49" fontId="14" fillId="0" borderId="4" xfId="1" applyNumberFormat="1" applyFont="1" applyFill="1" applyBorder="1" applyAlignment="1" applyProtection="1">
      <alignment horizontal="center" vertical="center" wrapText="1"/>
    </xf>
    <xf numFmtId="49" fontId="17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/>
    </xf>
    <xf numFmtId="0" fontId="3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49" fontId="4" fillId="0" borderId="0" xfId="1" applyNumberFormat="1" applyFont="1" applyFill="1" applyAlignment="1" applyProtection="1">
      <alignment horizontal="center" vertical="center" wrapText="1"/>
      <protection locked="0"/>
    </xf>
    <xf numFmtId="49" fontId="5" fillId="0" borderId="0" xfId="1" applyNumberFormat="1" applyFont="1" applyFill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vertical="center"/>
      <protection locked="0"/>
    </xf>
    <xf numFmtId="3" fontId="5" fillId="0" borderId="0" xfId="1" applyNumberFormat="1" applyFont="1" applyFill="1" applyAlignment="1" applyProtection="1">
      <alignment vertical="center"/>
      <protection locked="0"/>
    </xf>
    <xf numFmtId="49" fontId="2" fillId="2" borderId="0" xfId="1" applyNumberFormat="1" applyFont="1" applyFill="1" applyAlignment="1" applyProtection="1">
      <alignment horizontal="center" vertical="center" wrapText="1"/>
    </xf>
    <xf numFmtId="49" fontId="3" fillId="2" borderId="0" xfId="1" applyNumberFormat="1" applyFont="1" applyFill="1" applyAlignment="1" applyProtection="1">
      <alignment horizontal="center" vertical="center" wrapText="1"/>
    </xf>
    <xf numFmtId="49" fontId="4" fillId="2" borderId="0" xfId="1" applyNumberFormat="1" applyFont="1" applyFill="1" applyAlignment="1" applyProtection="1">
      <alignment horizontal="center" vertical="center" wrapText="1"/>
      <protection locked="0"/>
    </xf>
    <xf numFmtId="49" fontId="5" fillId="2" borderId="0" xfId="1" applyNumberFormat="1" applyFont="1" applyFill="1" applyAlignment="1" applyProtection="1">
      <alignment horizontal="left" vertical="center" wrapText="1"/>
      <protection locked="0"/>
    </xf>
    <xf numFmtId="49" fontId="5" fillId="2" borderId="0" xfId="1" applyNumberFormat="1" applyFont="1" applyFill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vertical="center"/>
      <protection locked="0"/>
    </xf>
    <xf numFmtId="0" fontId="5" fillId="2" borderId="0" xfId="1" applyFont="1" applyFill="1" applyAlignment="1" applyProtection="1">
      <alignment horizontal="right" vertical="center"/>
      <protection locked="0"/>
    </xf>
    <xf numFmtId="49" fontId="20" fillId="2" borderId="0" xfId="1" applyNumberFormat="1" applyFont="1" applyFill="1" applyAlignment="1" applyProtection="1">
      <alignment horizontal="center" vertical="center" wrapText="1"/>
    </xf>
    <xf numFmtId="49" fontId="5" fillId="2" borderId="0" xfId="1" applyNumberFormat="1" applyFont="1" applyFill="1" applyAlignment="1" applyProtection="1">
      <alignment vertical="center" wrapText="1"/>
    </xf>
    <xf numFmtId="49" fontId="5" fillId="2" borderId="0" xfId="1" applyNumberFormat="1" applyFont="1" applyFill="1" applyAlignment="1" applyProtection="1">
      <alignment vertical="center" wrapText="1"/>
      <protection locked="0"/>
    </xf>
    <xf numFmtId="0" fontId="7" fillId="2" borderId="0" xfId="1" applyFont="1" applyFill="1" applyAlignment="1" applyProtection="1">
      <alignment vertical="center"/>
    </xf>
    <xf numFmtId="49" fontId="18" fillId="2" borderId="0" xfId="1" applyNumberFormat="1" applyFont="1" applyFill="1" applyAlignment="1" applyProtection="1">
      <alignment vertical="center" wrapText="1"/>
    </xf>
    <xf numFmtId="49" fontId="7" fillId="2" borderId="0" xfId="1" applyNumberFormat="1" applyFont="1" applyFill="1" applyAlignment="1" applyProtection="1"/>
    <xf numFmtId="49" fontId="7" fillId="2" borderId="9" xfId="1" applyNumberFormat="1" applyFont="1" applyFill="1" applyBorder="1" applyAlignment="1" applyProtection="1"/>
    <xf numFmtId="49" fontId="7" fillId="0" borderId="0" xfId="1" applyNumberFormat="1" applyFont="1" applyFill="1" applyAlignment="1" applyProtection="1">
      <alignment horizontal="left" vertical="center" wrapText="1"/>
    </xf>
    <xf numFmtId="3" fontId="16" fillId="2" borderId="3" xfId="1" applyNumberFormat="1" applyFont="1" applyFill="1" applyBorder="1" applyAlignment="1" applyProtection="1">
      <alignment horizontal="right"/>
    </xf>
    <xf numFmtId="3" fontId="23" fillId="2" borderId="4" xfId="1" applyNumberFormat="1" applyFont="1" applyFill="1" applyBorder="1" applyAlignment="1" applyProtection="1">
      <alignment vertical="center"/>
    </xf>
    <xf numFmtId="0" fontId="10" fillId="3" borderId="6" xfId="1" applyFont="1" applyFill="1" applyBorder="1" applyAlignment="1" applyProtection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/>
    </xf>
    <xf numFmtId="3" fontId="16" fillId="3" borderId="3" xfId="1" applyNumberFormat="1" applyFont="1" applyFill="1" applyBorder="1" applyAlignment="1" applyProtection="1">
      <alignment horizontal="right"/>
    </xf>
    <xf numFmtId="0" fontId="18" fillId="3" borderId="6" xfId="1" applyFont="1" applyFill="1" applyBorder="1" applyAlignment="1" applyProtection="1">
      <alignment horizontal="center" vertical="center" wrapText="1"/>
    </xf>
    <xf numFmtId="0" fontId="5" fillId="2" borderId="0" xfId="1" applyFont="1" applyFill="1" applyAlignment="1" applyProtection="1">
      <alignment horizontal="right" vertical="center"/>
    </xf>
    <xf numFmtId="0" fontId="5" fillId="2" borderId="0" xfId="1" applyFont="1" applyFill="1" applyAlignment="1" applyProtection="1">
      <alignment horizontal="right" vertical="center" wrapText="1"/>
    </xf>
    <xf numFmtId="0" fontId="7" fillId="2" borderId="0" xfId="1" applyFont="1" applyFill="1" applyAlignment="1" applyProtection="1">
      <alignment horizontal="right" vertical="center" wrapText="1"/>
    </xf>
    <xf numFmtId="3" fontId="5" fillId="2" borderId="0" xfId="1" applyNumberFormat="1" applyFont="1" applyFill="1" applyAlignment="1" applyProtection="1">
      <alignment horizontal="right" vertical="center"/>
    </xf>
    <xf numFmtId="0" fontId="24" fillId="2" borderId="0" xfId="2" applyFill="1"/>
    <xf numFmtId="0" fontId="24" fillId="2" borderId="0" xfId="2" applyFill="1" applyAlignment="1">
      <alignment horizontal="left"/>
    </xf>
    <xf numFmtId="164" fontId="24" fillId="2" borderId="0" xfId="2" applyNumberFormat="1" applyFill="1"/>
    <xf numFmtId="164" fontId="24" fillId="2" borderId="0" xfId="2" applyNumberFormat="1" applyFill="1" applyBorder="1"/>
    <xf numFmtId="0" fontId="27" fillId="2" borderId="0" xfId="2" applyFont="1" applyFill="1" applyAlignment="1">
      <alignment horizontal="left" vertical="center" wrapText="1"/>
    </xf>
    <xf numFmtId="164" fontId="28" fillId="2" borderId="9" xfId="2" applyNumberFormat="1" applyFont="1" applyFill="1" applyBorder="1" applyAlignment="1">
      <alignment horizontal="center" vertical="center" wrapText="1"/>
    </xf>
    <xf numFmtId="164" fontId="28" fillId="2" borderId="0" xfId="2" applyNumberFormat="1" applyFont="1" applyFill="1" applyBorder="1" applyAlignment="1">
      <alignment horizontal="center" vertical="center" wrapText="1"/>
    </xf>
    <xf numFmtId="0" fontId="29" fillId="2" borderId="0" xfId="2" applyFont="1" applyFill="1" applyAlignment="1">
      <alignment horizontal="left" vertical="center" wrapText="1"/>
    </xf>
    <xf numFmtId="0" fontId="26" fillId="2" borderId="0" xfId="2" applyFont="1" applyFill="1"/>
    <xf numFmtId="0" fontId="30" fillId="2" borderId="0" xfId="2" applyFont="1" applyFill="1" applyAlignment="1">
      <alignment horizontal="left" vertical="center" wrapText="1"/>
    </xf>
    <xf numFmtId="164" fontId="30" fillId="2" borderId="0" xfId="2" applyNumberFormat="1" applyFont="1" applyFill="1" applyBorder="1" applyAlignment="1">
      <alignment horizontal="right" vertical="center" wrapText="1"/>
    </xf>
    <xf numFmtId="0" fontId="31" fillId="2" borderId="0" xfId="2" applyFont="1" applyFill="1" applyAlignment="1">
      <alignment horizontal="left" vertical="center" wrapText="1"/>
    </xf>
    <xf numFmtId="164" fontId="33" fillId="2" borderId="0" xfId="2" applyNumberFormat="1" applyFont="1" applyFill="1" applyAlignment="1">
      <alignment horizontal="right" vertical="center"/>
    </xf>
    <xf numFmtId="164" fontId="33" fillId="2" borderId="0" xfId="2" applyNumberFormat="1" applyFont="1" applyFill="1" applyBorder="1" applyAlignment="1">
      <alignment horizontal="right" vertical="center" wrapText="1"/>
    </xf>
    <xf numFmtId="164" fontId="33" fillId="2" borderId="9" xfId="2" applyNumberFormat="1" applyFont="1" applyFill="1" applyBorder="1" applyAlignment="1">
      <alignment horizontal="right" vertical="center"/>
    </xf>
    <xf numFmtId="164" fontId="34" fillId="2" borderId="0" xfId="2" applyNumberFormat="1" applyFont="1" applyFill="1" applyBorder="1" applyAlignment="1">
      <alignment horizontal="right" vertical="center"/>
    </xf>
    <xf numFmtId="164" fontId="34" fillId="2" borderId="0" xfId="2" applyNumberFormat="1" applyFont="1" applyFill="1" applyBorder="1" applyAlignment="1">
      <alignment vertical="center"/>
    </xf>
    <xf numFmtId="164" fontId="34" fillId="2" borderId="0" xfId="2" applyNumberFormat="1" applyFont="1" applyFill="1" applyAlignment="1">
      <alignment horizontal="right" vertical="center"/>
    </xf>
    <xf numFmtId="164" fontId="34" fillId="2" borderId="0" xfId="2" applyNumberFormat="1" applyFont="1" applyFill="1" applyBorder="1" applyAlignment="1">
      <alignment horizontal="right" vertical="center" wrapText="1"/>
    </xf>
    <xf numFmtId="164" fontId="34" fillId="2" borderId="11" xfId="2" applyNumberFormat="1" applyFont="1" applyFill="1" applyBorder="1" applyAlignment="1">
      <alignment horizontal="right" vertical="center"/>
    </xf>
    <xf numFmtId="0" fontId="35" fillId="2" borderId="0" xfId="2" applyFont="1" applyFill="1" applyAlignment="1">
      <alignment horizontal="left" vertical="center" wrapText="1"/>
    </xf>
    <xf numFmtId="164" fontId="26" fillId="2" borderId="0" xfId="2" applyNumberFormat="1" applyFont="1" applyFill="1" applyBorder="1" applyAlignment="1">
      <alignment horizontal="right" vertical="center"/>
    </xf>
    <xf numFmtId="164" fontId="26" fillId="2" borderId="0" xfId="2" applyNumberFormat="1" applyFont="1" applyFill="1" applyBorder="1" applyAlignment="1">
      <alignment horizontal="right" vertical="center" wrapText="1"/>
    </xf>
    <xf numFmtId="164" fontId="33" fillId="2" borderId="0" xfId="2" applyNumberFormat="1" applyFont="1" applyFill="1" applyBorder="1" applyAlignment="1">
      <alignment horizontal="right" vertical="center"/>
    </xf>
    <xf numFmtId="164" fontId="33" fillId="2" borderId="11" xfId="2" applyNumberFormat="1" applyFont="1" applyFill="1" applyBorder="1" applyAlignment="1">
      <alignment horizontal="right" vertical="center"/>
    </xf>
    <xf numFmtId="164" fontId="33" fillId="2" borderId="0" xfId="2" applyNumberFormat="1" applyFont="1" applyFill="1" applyBorder="1" applyAlignment="1">
      <alignment vertical="center" wrapText="1"/>
    </xf>
    <xf numFmtId="164" fontId="33" fillId="2" borderId="11" xfId="2" applyNumberFormat="1" applyFont="1" applyFill="1" applyBorder="1" applyAlignment="1">
      <alignment vertical="center"/>
    </xf>
    <xf numFmtId="164" fontId="34" fillId="2" borderId="12" xfId="2" applyNumberFormat="1" applyFont="1" applyFill="1" applyBorder="1" applyAlignment="1">
      <alignment horizontal="right" vertical="center"/>
    </xf>
    <xf numFmtId="164" fontId="36" fillId="2" borderId="0" xfId="2" applyNumberFormat="1" applyFont="1" applyFill="1" applyBorder="1" applyAlignment="1">
      <alignment horizontal="center" vertical="center" wrapText="1"/>
    </xf>
    <xf numFmtId="164" fontId="30" fillId="2" borderId="0" xfId="2" applyNumberFormat="1" applyFont="1" applyFill="1" applyBorder="1" applyAlignment="1">
      <alignment horizontal="right" vertical="center"/>
    </xf>
    <xf numFmtId="49" fontId="8" fillId="0" borderId="0" xfId="0" quotePrefix="1" applyNumberFormat="1" applyFont="1" applyFill="1" applyBorder="1" applyAlignment="1" applyProtection="1">
      <alignment horizontal="center" vertical="center" wrapText="1"/>
    </xf>
    <xf numFmtId="164" fontId="34" fillId="2" borderId="9" xfId="2" applyNumberFormat="1" applyFont="1" applyFill="1" applyBorder="1" applyAlignment="1">
      <alignment horizontal="right" vertical="center"/>
    </xf>
    <xf numFmtId="49" fontId="5" fillId="2" borderId="0" xfId="1" applyNumberFormat="1" applyFont="1" applyFill="1" applyAlignment="1" applyProtection="1">
      <alignment horizontal="center" vertical="center" wrapText="1"/>
    </xf>
    <xf numFmtId="49" fontId="15" fillId="2" borderId="4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15" fillId="2" borderId="4" xfId="1" applyNumberFormat="1" applyFont="1" applyFill="1" applyBorder="1" applyAlignment="1" applyProtection="1">
      <alignment horizontal="center" vertical="center" wrapText="1"/>
    </xf>
    <xf numFmtId="49" fontId="15" fillId="2" borderId="4" xfId="1" applyNumberFormat="1" applyFont="1" applyFill="1" applyBorder="1" applyAlignment="1" applyProtection="1">
      <alignment horizontal="center" vertical="top" wrapText="1"/>
    </xf>
    <xf numFmtId="49" fontId="15" fillId="2" borderId="5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0" fontId="5" fillId="2" borderId="0" xfId="1" applyFont="1" applyFill="1" applyAlignment="1" applyProtection="1">
      <alignment vertical="center"/>
    </xf>
    <xf numFmtId="49" fontId="5" fillId="2" borderId="0" xfId="1" applyNumberFormat="1" applyFont="1" applyFill="1" applyAlignment="1" applyProtection="1">
      <alignment horizontal="left" vertical="center" wrapText="1"/>
    </xf>
    <xf numFmtId="0" fontId="5" fillId="2" borderId="0" xfId="1" applyFont="1" applyFill="1" applyAlignment="1" applyProtection="1">
      <alignment horizontal="left" vertical="center"/>
    </xf>
    <xf numFmtId="49" fontId="15" fillId="2" borderId="2" xfId="1" applyNumberFormat="1" applyFont="1" applyFill="1" applyBorder="1" applyAlignment="1" applyProtection="1">
      <alignment horizontal="center" vertical="center" wrapText="1"/>
    </xf>
    <xf numFmtId="49" fontId="8" fillId="2" borderId="4" xfId="1" applyNumberFormat="1" applyFont="1" applyFill="1" applyBorder="1" applyAlignment="1" applyProtection="1">
      <alignment horizontal="left" vertical="center" wrapText="1"/>
    </xf>
    <xf numFmtId="3" fontId="25" fillId="2" borderId="4" xfId="1" applyNumberFormat="1" applyFont="1" applyFill="1" applyBorder="1" applyAlignment="1" applyProtection="1">
      <alignment vertical="center"/>
    </xf>
    <xf numFmtId="3" fontId="25" fillId="2" borderId="5" xfId="1" applyNumberFormat="1" applyFont="1" applyFill="1" applyBorder="1" applyAlignment="1" applyProtection="1">
      <alignment vertical="center"/>
    </xf>
    <xf numFmtId="3" fontId="23" fillId="2" borderId="5" xfId="1" applyNumberFormat="1" applyFont="1" applyFill="1" applyBorder="1" applyAlignment="1" applyProtection="1">
      <alignment vertical="center"/>
    </xf>
    <xf numFmtId="3" fontId="25" fillId="2" borderId="5" xfId="1" applyNumberFormat="1" applyFont="1" applyFill="1" applyBorder="1" applyAlignment="1" applyProtection="1">
      <alignment horizontal="right" vertical="center"/>
    </xf>
    <xf numFmtId="3" fontId="25" fillId="2" borderId="4" xfId="1" applyNumberFormat="1" applyFont="1" applyFill="1" applyBorder="1" applyAlignment="1" applyProtection="1">
      <alignment horizontal="right" vertical="center"/>
    </xf>
    <xf numFmtId="49" fontId="38" fillId="2" borderId="1" xfId="1" applyNumberFormat="1" applyFont="1" applyFill="1" applyBorder="1" applyAlignment="1" applyProtection="1">
      <alignment horizontal="center" vertical="center" wrapText="1"/>
    </xf>
    <xf numFmtId="0" fontId="18" fillId="0" borderId="6" xfId="1" applyFont="1" applyFill="1" applyBorder="1" applyAlignment="1" applyProtection="1">
      <alignment horizontal="center" vertical="center" wrapText="1"/>
    </xf>
    <xf numFmtId="0" fontId="7" fillId="2" borderId="9" xfId="1" applyFont="1" applyFill="1" applyBorder="1" applyAlignment="1" applyProtection="1">
      <alignment horizontal="center"/>
    </xf>
    <xf numFmtId="0" fontId="7" fillId="2" borderId="0" xfId="1" applyFont="1" applyFill="1" applyAlignment="1" applyProtection="1">
      <alignment horizontal="center" vertical="center"/>
    </xf>
    <xf numFmtId="0" fontId="7" fillId="2" borderId="9" xfId="1" applyFont="1" applyFill="1" applyBorder="1" applyAlignment="1" applyProtection="1">
      <alignment horizontal="center" vertical="center"/>
    </xf>
    <xf numFmtId="49" fontId="7" fillId="0" borderId="0" xfId="1" applyNumberFormat="1" applyFont="1" applyFill="1" applyAlignment="1" applyProtection="1">
      <alignment horizontal="left" vertical="center" wrapText="1"/>
    </xf>
    <xf numFmtId="49" fontId="38" fillId="2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center" vertical="center"/>
    </xf>
    <xf numFmtId="0" fontId="18" fillId="0" borderId="8" xfId="1" applyFont="1" applyFill="1" applyBorder="1" applyAlignment="1" applyProtection="1">
      <alignment horizontal="center" vertical="center"/>
    </xf>
    <xf numFmtId="49" fontId="21" fillId="0" borderId="0" xfId="1" applyNumberFormat="1" applyFont="1" applyFill="1" applyAlignment="1" applyProtection="1">
      <alignment horizontal="center"/>
    </xf>
    <xf numFmtId="49" fontId="10" fillId="0" borderId="0" xfId="1" applyNumberFormat="1" applyFont="1" applyFill="1" applyAlignment="1" applyProtection="1">
      <alignment horizontal="center" vertical="center" wrapText="1"/>
    </xf>
    <xf numFmtId="49" fontId="22" fillId="0" borderId="0" xfId="1" applyNumberFormat="1" applyFont="1" applyFill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 wrapText="1"/>
    </xf>
    <xf numFmtId="49" fontId="38" fillId="2" borderId="1" xfId="1" applyNumberFormat="1" applyFont="1" applyFill="1" applyBorder="1" applyAlignment="1" applyProtection="1">
      <alignment horizontal="center" vertical="center" wrapText="1"/>
    </xf>
    <xf numFmtId="49" fontId="19" fillId="2" borderId="0" xfId="1" applyNumberFormat="1" applyFont="1" applyFill="1" applyAlignment="1" applyProtection="1">
      <alignment horizontal="left" wrapText="1"/>
    </xf>
    <xf numFmtId="49" fontId="18" fillId="2" borderId="0" xfId="1" applyNumberFormat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center" wrapText="1"/>
    </xf>
  </cellXfs>
  <cellStyles count="5">
    <cellStyle name="Normal" xfId="0" builtinId="0"/>
    <cellStyle name="Normal 2" xfId="1"/>
    <cellStyle name="Normal 2 3" xfId="4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9</xdr:col>
          <xdr:colOff>666750</xdr:colOff>
          <xdr:row>12</xdr:row>
          <xdr:rowOff>247650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topLeftCell="B1" zoomScaleNormal="100" workbookViewId="0">
      <selection activeCell="D8" sqref="D8"/>
    </sheetView>
  </sheetViews>
  <sheetFormatPr defaultRowHeight="12.75"/>
  <cols>
    <col min="1" max="1" width="0" style="57" hidden="1" customWidth="1"/>
    <col min="2" max="2" width="41.5703125" style="58" customWidth="1"/>
    <col min="3" max="3" width="7.140625" style="58" customWidth="1"/>
    <col min="4" max="4" width="16.140625" style="59" customWidth="1"/>
    <col min="5" max="5" width="2.7109375" style="60" customWidth="1"/>
    <col min="6" max="6" width="10.28515625" style="59" customWidth="1"/>
    <col min="7" max="7" width="2.7109375" style="60" customWidth="1"/>
    <col min="8" max="8" width="13.140625" style="59" customWidth="1"/>
    <col min="9" max="16384" width="9.140625" style="57"/>
  </cols>
  <sheetData>
    <row r="1" spans="2:8" ht="21.75" customHeight="1">
      <c r="D1" s="62" t="s">
        <v>325</v>
      </c>
      <c r="E1" s="63"/>
      <c r="F1" s="62" t="s">
        <v>299</v>
      </c>
      <c r="G1" s="63"/>
      <c r="H1" s="62" t="s">
        <v>326</v>
      </c>
    </row>
    <row r="2" spans="2:8" s="65" customFormat="1" ht="11.25" customHeight="1">
      <c r="B2" s="61"/>
      <c r="C2" s="61"/>
      <c r="D2" s="85" t="s">
        <v>323</v>
      </c>
      <c r="E2" s="63"/>
      <c r="F2" s="63"/>
      <c r="G2" s="63"/>
      <c r="H2" s="85" t="s">
        <v>324</v>
      </c>
    </row>
    <row r="3" spans="2:8" s="65" customFormat="1" ht="11.25" customHeight="1">
      <c r="B3" s="66"/>
      <c r="C3" s="66"/>
      <c r="D3" s="86"/>
      <c r="E3" s="67"/>
      <c r="F3" s="86"/>
      <c r="G3" s="67"/>
      <c r="H3" s="86"/>
    </row>
    <row r="4" spans="2:8" s="65" customFormat="1" ht="11.25" customHeight="1">
      <c r="B4" s="68" t="s">
        <v>301</v>
      </c>
      <c r="C4" s="87"/>
      <c r="D4" s="69"/>
      <c r="E4" s="70"/>
      <c r="F4" s="69"/>
      <c r="G4" s="70"/>
      <c r="H4" s="69"/>
    </row>
    <row r="5" spans="2:8" s="65" customFormat="1" ht="11.25" customHeight="1">
      <c r="B5" s="64" t="s">
        <v>302</v>
      </c>
      <c r="C5" s="87" t="s">
        <v>101</v>
      </c>
      <c r="D5" s="69">
        <f>VLOOKUP(C5,'31.12.2016.'!$E$18:$J$134,4,FALSE)</f>
        <v>18274221</v>
      </c>
      <c r="E5" s="70"/>
      <c r="F5" s="80">
        <f>VLOOKUP(C5,'31.12.2016.'!$E$18:$J$134,5,FALSE)</f>
        <v>0</v>
      </c>
      <c r="G5" s="70"/>
      <c r="H5" s="69">
        <f>D5+F5</f>
        <v>18274221</v>
      </c>
    </row>
    <row r="6" spans="2:8" s="65" customFormat="1" ht="11.25" customHeight="1">
      <c r="B6" s="64" t="s">
        <v>303</v>
      </c>
      <c r="C6" s="87" t="s">
        <v>122</v>
      </c>
      <c r="D6" s="71">
        <f>VLOOKUP(C6,'31.12.2016.'!$E$18:$J$134,4,FALSE)</f>
        <v>10790373</v>
      </c>
      <c r="E6" s="70"/>
      <c r="F6" s="71">
        <f>VLOOKUP(C6,'31.12.2016.'!$E$18:$J$134,5,FALSE)</f>
        <v>0</v>
      </c>
      <c r="G6" s="70"/>
      <c r="H6" s="71">
        <f>D6+F6</f>
        <v>10790373</v>
      </c>
    </row>
    <row r="7" spans="2:8" s="65" customFormat="1" ht="8.25" customHeight="1">
      <c r="B7" s="64"/>
      <c r="C7" s="87"/>
      <c r="D7" s="80"/>
      <c r="E7" s="70"/>
      <c r="F7" s="80"/>
      <c r="G7" s="70"/>
      <c r="H7" s="80"/>
    </row>
    <row r="8" spans="2:8" s="65" customFormat="1" ht="11.25" customHeight="1">
      <c r="B8" s="61" t="s">
        <v>304</v>
      </c>
      <c r="C8" s="87"/>
      <c r="D8" s="72">
        <f>D5-D6</f>
        <v>7483848</v>
      </c>
      <c r="E8" s="73"/>
      <c r="F8" s="72">
        <f>F5-F6</f>
        <v>0</v>
      </c>
      <c r="G8" s="72"/>
      <c r="H8" s="72">
        <f>H5-H6</f>
        <v>7483848</v>
      </c>
    </row>
    <row r="9" spans="2:8" s="65" customFormat="1" ht="8.25" customHeight="1">
      <c r="B9" s="61"/>
      <c r="C9" s="87"/>
      <c r="D9" s="74"/>
      <c r="E9" s="73"/>
      <c r="F9" s="74"/>
      <c r="G9" s="72"/>
      <c r="H9" s="74"/>
    </row>
    <row r="10" spans="2:8" s="65" customFormat="1" ht="22.5" customHeight="1">
      <c r="B10" s="61" t="s">
        <v>305</v>
      </c>
      <c r="C10" s="87"/>
      <c r="D10" s="74"/>
      <c r="E10" s="75"/>
      <c r="F10" s="74"/>
      <c r="G10" s="75"/>
      <c r="H10" s="74">
        <v>0</v>
      </c>
    </row>
    <row r="11" spans="2:8" s="65" customFormat="1" ht="11.25" customHeight="1">
      <c r="B11" s="64" t="s">
        <v>306</v>
      </c>
      <c r="C11" s="87" t="s">
        <v>179</v>
      </c>
      <c r="D11" s="69">
        <f>VLOOKUP(C11,'31.12.2016.'!$E$18:$J$134,4,FALSE)</f>
        <v>1346043</v>
      </c>
      <c r="E11" s="70"/>
      <c r="F11" s="80">
        <f>VLOOKUP(C11,'31.12.2016.'!$E$18:$J$134,5,FALSE)</f>
        <v>0</v>
      </c>
      <c r="G11" s="70"/>
      <c r="H11" s="69">
        <f>D11+F11</f>
        <v>1346043</v>
      </c>
    </row>
    <row r="12" spans="2:8" s="65" customFormat="1" ht="22.5" customHeight="1">
      <c r="B12" s="64" t="s">
        <v>307</v>
      </c>
      <c r="C12" s="87" t="s">
        <v>207</v>
      </c>
      <c r="D12" s="71">
        <f>VLOOKUP(C12,'31.12.2016.'!$E$18:$J$134,4,FALSE)</f>
        <v>627552</v>
      </c>
      <c r="E12" s="80"/>
      <c r="F12" s="71">
        <f>VLOOKUP(C12,'31.12.2016.'!$E$18:$J$134,5,FALSE)</f>
        <v>0</v>
      </c>
      <c r="G12" s="70"/>
      <c r="H12" s="71">
        <f>D12+F12</f>
        <v>627552</v>
      </c>
    </row>
    <row r="13" spans="2:8" s="65" customFormat="1" ht="11.25" customHeight="1">
      <c r="B13" s="61" t="s">
        <v>308</v>
      </c>
      <c r="C13" s="87"/>
      <c r="D13" s="72">
        <f>D11-D12</f>
        <v>718491</v>
      </c>
      <c r="E13" s="72"/>
      <c r="F13" s="72">
        <f>F11-F12</f>
        <v>0</v>
      </c>
      <c r="G13" s="72"/>
      <c r="H13" s="72">
        <f>H11-H12</f>
        <v>718491</v>
      </c>
    </row>
    <row r="14" spans="2:8" s="65" customFormat="1" ht="11.25" customHeight="1">
      <c r="B14" s="61"/>
      <c r="C14" s="87"/>
      <c r="D14" s="72"/>
      <c r="E14" s="72"/>
      <c r="F14" s="72"/>
      <c r="G14" s="72"/>
      <c r="H14" s="72"/>
    </row>
    <row r="15" spans="2:8" s="65" customFormat="1" ht="11.25" customHeight="1">
      <c r="B15" s="61" t="s">
        <v>309</v>
      </c>
      <c r="C15" s="87"/>
      <c r="D15" s="74">
        <f>D16+D17+D18-D19</f>
        <v>7267001</v>
      </c>
      <c r="E15" s="73"/>
      <c r="F15" s="74">
        <f>F16+F17+F18-F19</f>
        <v>0</v>
      </c>
      <c r="G15" s="74"/>
      <c r="H15" s="74">
        <f>H16+H17+H18-H19</f>
        <v>7267001</v>
      </c>
    </row>
    <row r="16" spans="2:8" s="65" customFormat="1" ht="11.25" customHeight="1">
      <c r="B16" s="64" t="s">
        <v>310</v>
      </c>
      <c r="C16" s="87" t="s">
        <v>229</v>
      </c>
      <c r="D16" s="69">
        <f>VLOOKUP(C16,'31.12.2016.'!$E$18:$J$134,4,FALSE)</f>
        <v>5365450</v>
      </c>
      <c r="E16" s="70"/>
      <c r="F16" s="80">
        <f>VLOOKUP(C16,'31.12.2016.'!$E$18:$J$134,5,FALSE)</f>
        <v>0</v>
      </c>
      <c r="G16" s="70"/>
      <c r="H16" s="69">
        <f>D16+F16</f>
        <v>5365450</v>
      </c>
    </row>
    <row r="17" spans="2:8" s="65" customFormat="1" ht="11.25" customHeight="1">
      <c r="B17" s="64" t="s">
        <v>311</v>
      </c>
      <c r="C17" s="87" t="s">
        <v>234</v>
      </c>
      <c r="D17" s="69">
        <f>VLOOKUP(C17,'31.12.2016.'!$E$18:$J$134,4,FALSE)</f>
        <v>1898636</v>
      </c>
      <c r="E17" s="70"/>
      <c r="F17" s="80">
        <f>VLOOKUP(C17,'31.12.2016.'!$E$18:$J$134,5,FALSE)</f>
        <v>0</v>
      </c>
      <c r="G17" s="70"/>
      <c r="H17" s="69">
        <f>D17+F17</f>
        <v>1898636</v>
      </c>
    </row>
    <row r="18" spans="2:8" s="65" customFormat="1" ht="11.25" customHeight="1">
      <c r="B18" s="64" t="s">
        <v>70</v>
      </c>
      <c r="C18" s="87" t="s">
        <v>239</v>
      </c>
      <c r="D18" s="69">
        <f>VLOOKUP(C18,'31.12.2016.'!$E$18:$J$134,4,FALSE)</f>
        <v>132898</v>
      </c>
      <c r="E18" s="70"/>
      <c r="F18" s="80">
        <f>VLOOKUP(C18,'31.12.2016.'!$E$18:$J$134,5,FALSE)</f>
        <v>0</v>
      </c>
      <c r="G18" s="70"/>
      <c r="H18" s="69">
        <f>D18+F18</f>
        <v>132898</v>
      </c>
    </row>
    <row r="19" spans="2:8" s="65" customFormat="1" ht="11.25" customHeight="1">
      <c r="B19" s="64" t="s">
        <v>72</v>
      </c>
      <c r="C19" s="87" t="s">
        <v>240</v>
      </c>
      <c r="D19" s="71">
        <f>VLOOKUP(C19,'31.12.2016.'!$E$18:$J$134,4,FALSE)</f>
        <v>129983</v>
      </c>
      <c r="E19" s="70"/>
      <c r="F19" s="71">
        <f>VLOOKUP(C19,'31.12.2016.'!$E$18:$J$134,5,FALSE)</f>
        <v>0</v>
      </c>
      <c r="G19" s="70"/>
      <c r="H19" s="71">
        <f>D19+F19</f>
        <v>129983</v>
      </c>
    </row>
    <row r="20" spans="2:8" s="65" customFormat="1" ht="6" customHeight="1">
      <c r="B20" s="64"/>
      <c r="C20" s="87"/>
      <c r="D20" s="80"/>
      <c r="E20" s="70"/>
      <c r="F20" s="80"/>
      <c r="G20" s="70"/>
      <c r="H20" s="80"/>
    </row>
    <row r="21" spans="2:8" s="65" customFormat="1" ht="21" customHeight="1">
      <c r="B21" s="61" t="s">
        <v>312</v>
      </c>
      <c r="C21" s="87"/>
      <c r="D21" s="72">
        <f>(D8+D13-D15)</f>
        <v>935338</v>
      </c>
      <c r="E21" s="73"/>
      <c r="F21" s="72">
        <f>(F8+F13-F15)</f>
        <v>0</v>
      </c>
      <c r="G21" s="72"/>
      <c r="H21" s="72">
        <f>(H8+H13-H15)</f>
        <v>935338</v>
      </c>
    </row>
    <row r="22" spans="2:8" s="65" customFormat="1" ht="22.5" customHeight="1">
      <c r="B22" s="64" t="s">
        <v>313</v>
      </c>
      <c r="C22" s="87" t="s">
        <v>244</v>
      </c>
      <c r="D22" s="69">
        <f>VLOOKUP(C22,'31.12.2016.'!$E$18:$J$134,4,FALSE)</f>
        <v>290880</v>
      </c>
      <c r="E22" s="70"/>
      <c r="F22" s="80">
        <f>VLOOKUP(C22,'31.12.2016.'!$E$18:$J$134,5,FALSE)</f>
        <v>0</v>
      </c>
      <c r="G22" s="70"/>
      <c r="H22" s="69">
        <f t="shared" ref="H22:H27" si="0">D22+F22</f>
        <v>290880</v>
      </c>
    </row>
    <row r="23" spans="2:8" s="65" customFormat="1" ht="22.5" customHeight="1">
      <c r="B23" s="64" t="s">
        <v>314</v>
      </c>
      <c r="C23" s="87" t="s">
        <v>246</v>
      </c>
      <c r="D23" s="69">
        <f>VLOOKUP(C23,'31.12.2016.'!$E$18:$J$134,4,FALSE)</f>
        <v>78079</v>
      </c>
      <c r="E23" s="70"/>
      <c r="F23" s="80">
        <f>VLOOKUP(C23,'31.12.2016.'!$E$18:$J$134,5,FALSE)</f>
        <v>0</v>
      </c>
      <c r="G23" s="70"/>
      <c r="H23" s="69">
        <f t="shared" si="0"/>
        <v>78079</v>
      </c>
    </row>
    <row r="24" spans="2:8" s="65" customFormat="1" ht="22.5" customHeight="1">
      <c r="B24" s="64" t="s">
        <v>315</v>
      </c>
      <c r="C24" s="87" t="s">
        <v>249</v>
      </c>
      <c r="D24" s="69">
        <f>VLOOKUP(C24,'31.12.2016.'!$E$18:$J$134,4,FALSE)</f>
        <v>879348</v>
      </c>
      <c r="E24" s="70"/>
      <c r="F24" s="80">
        <f>VLOOKUP(C24,'31.12.2016.'!$E$18:$J$134,5,FALSE)</f>
        <v>0</v>
      </c>
      <c r="G24" s="70"/>
      <c r="H24" s="69">
        <f t="shared" si="0"/>
        <v>879348</v>
      </c>
    </row>
    <row r="25" spans="2:8" s="65" customFormat="1" ht="22.5" customHeight="1">
      <c r="B25" s="64" t="s">
        <v>316</v>
      </c>
      <c r="C25" s="87" t="s">
        <v>252</v>
      </c>
      <c r="D25" s="69">
        <f>VLOOKUP(C25,'31.12.2016.'!$E$18:$J$134,4,FALSE)</f>
        <v>1526861</v>
      </c>
      <c r="E25" s="70"/>
      <c r="F25" s="80">
        <f>VLOOKUP(C25,'31.12.2016.'!$E$18:$J$134,5,FALSE)</f>
        <v>0</v>
      </c>
      <c r="G25" s="70"/>
      <c r="H25" s="69">
        <f t="shared" si="0"/>
        <v>1526861</v>
      </c>
    </row>
    <row r="26" spans="2:8" s="65" customFormat="1" ht="11.25" customHeight="1">
      <c r="B26" s="64" t="s">
        <v>317</v>
      </c>
      <c r="C26" s="87" t="s">
        <v>255</v>
      </c>
      <c r="D26" s="69">
        <f>VLOOKUP(C26,'31.12.2016.'!$E$18:$J$134,4,FALSE)</f>
        <v>114383</v>
      </c>
      <c r="E26" s="70"/>
      <c r="F26" s="80">
        <f>VLOOKUP(C26,'31.12.2016.'!$E$18:$J$134,5,FALSE)</f>
        <v>0</v>
      </c>
      <c r="G26" s="70"/>
      <c r="H26" s="69">
        <f t="shared" si="0"/>
        <v>114383</v>
      </c>
    </row>
    <row r="27" spans="2:8" s="65" customFormat="1" ht="11.25" customHeight="1">
      <c r="B27" s="64" t="s">
        <v>318</v>
      </c>
      <c r="C27" s="87" t="s">
        <v>256</v>
      </c>
      <c r="D27" s="69">
        <f>VLOOKUP(C27,'31.12.2016.'!$E$18:$J$134,4,FALSE)</f>
        <v>282157</v>
      </c>
      <c r="E27" s="70"/>
      <c r="F27" s="80">
        <f>VLOOKUP(C27,'31.12.2016.'!$E$18:$J$134,5,FALSE)</f>
        <v>0</v>
      </c>
      <c r="G27" s="70"/>
      <c r="H27" s="69">
        <f t="shared" si="0"/>
        <v>282157</v>
      </c>
    </row>
    <row r="28" spans="2:8" s="65" customFormat="1" ht="22.5" customHeight="1">
      <c r="B28" s="61" t="s">
        <v>327</v>
      </c>
      <c r="C28" s="87"/>
      <c r="D28" s="76">
        <f>D21+D22-D23+D24-D25+D26-D27</f>
        <v>332852</v>
      </c>
      <c r="E28" s="72"/>
      <c r="F28" s="76">
        <f>F21+F22-F23+F24-F25+F26-F27</f>
        <v>0</v>
      </c>
      <c r="G28" s="72"/>
      <c r="H28" s="76">
        <f>H21+H22-H23+H24-H25+H26-H27</f>
        <v>332852</v>
      </c>
    </row>
    <row r="29" spans="2:8" s="65" customFormat="1" ht="33.75" customHeight="1">
      <c r="B29" s="77" t="s">
        <v>319</v>
      </c>
      <c r="C29" s="87" t="s">
        <v>262</v>
      </c>
      <c r="D29" s="69">
        <f>VLOOKUP(C29,'31.12.2016.'!$E$18:$J$134,4,FALSE)</f>
        <v>0</v>
      </c>
      <c r="E29" s="70"/>
      <c r="F29" s="80">
        <f>VLOOKUP(C29,'31.12.2016.'!$E$18:$J$134,5,FALSE)</f>
        <v>0</v>
      </c>
      <c r="G29" s="79"/>
      <c r="H29" s="78">
        <v>0</v>
      </c>
    </row>
    <row r="30" spans="2:8" s="65" customFormat="1" ht="33.75" customHeight="1">
      <c r="B30" s="64" t="s">
        <v>320</v>
      </c>
      <c r="C30" s="87" t="s">
        <v>264</v>
      </c>
      <c r="D30" s="69">
        <f>VLOOKUP(C30,'31.12.2016.'!$E$18:$J$134,4,FALSE)</f>
        <v>5119</v>
      </c>
      <c r="E30" s="70"/>
      <c r="F30" s="80">
        <f>VLOOKUP(C30,'31.12.2016.'!$E$18:$J$134,5,FALSE)</f>
        <v>0</v>
      </c>
      <c r="G30" s="70"/>
      <c r="H30" s="80">
        <f>D30+F30</f>
        <v>5119</v>
      </c>
    </row>
    <row r="31" spans="2:8" s="65" customFormat="1" ht="7.5" customHeight="1">
      <c r="B31" s="61"/>
      <c r="C31" s="87"/>
      <c r="D31" s="81"/>
      <c r="E31" s="70"/>
      <c r="F31" s="81"/>
      <c r="G31" s="82"/>
      <c r="H31" s="81"/>
    </row>
    <row r="32" spans="2:8" s="65" customFormat="1" ht="11.25" customHeight="1">
      <c r="B32" s="61" t="s">
        <v>321</v>
      </c>
      <c r="C32" s="87" t="s">
        <v>300</v>
      </c>
      <c r="D32" s="72">
        <f>D28+D29-D30</f>
        <v>327733</v>
      </c>
      <c r="E32" s="72"/>
      <c r="F32" s="72">
        <f>F28+F29-F30</f>
        <v>0</v>
      </c>
      <c r="G32" s="72"/>
      <c r="H32" s="72">
        <f>H28+H29-H30</f>
        <v>327733</v>
      </c>
    </row>
    <row r="33" spans="2:8" s="65" customFormat="1" ht="9" customHeight="1">
      <c r="B33" s="61"/>
      <c r="C33" s="87"/>
      <c r="D33" s="88"/>
      <c r="E33" s="72"/>
      <c r="F33" s="88"/>
      <c r="G33" s="72"/>
      <c r="H33" s="72"/>
    </row>
    <row r="34" spans="2:8" s="65" customFormat="1" ht="11.25" customHeight="1">
      <c r="B34" s="61" t="s">
        <v>98</v>
      </c>
      <c r="C34" s="87"/>
      <c r="D34" s="69"/>
      <c r="E34" s="70"/>
      <c r="F34" s="80"/>
      <c r="G34" s="70"/>
      <c r="H34" s="83"/>
    </row>
    <row r="35" spans="2:8" s="65" customFormat="1" ht="11.25" customHeight="1">
      <c r="B35" s="77" t="s">
        <v>86</v>
      </c>
      <c r="C35" s="87" t="s">
        <v>273</v>
      </c>
      <c r="D35" s="69">
        <f>VLOOKUP(C35,'31.12.2016.'!$E$18:$J$134,4,FALSE)</f>
        <v>0</v>
      </c>
      <c r="E35" s="70"/>
      <c r="F35" s="80">
        <f>VLOOKUP(C35,'31.12.2016.'!$E$18:$J$134,5,FALSE)</f>
        <v>0</v>
      </c>
      <c r="G35" s="70"/>
      <c r="H35" s="69">
        <v>0</v>
      </c>
    </row>
    <row r="36" spans="2:8" s="65" customFormat="1" ht="22.5" customHeight="1">
      <c r="B36" s="64" t="s">
        <v>87</v>
      </c>
      <c r="C36" s="87" t="s">
        <v>274</v>
      </c>
      <c r="D36" s="69">
        <f>VLOOKUP(C36,'31.12.2016.'!$E$18:$J$134,4,FALSE)</f>
        <v>42585</v>
      </c>
      <c r="E36" s="70"/>
      <c r="F36" s="80">
        <f>VLOOKUP(C36,'31.12.2016.'!$E$18:$J$134,5,FALSE)</f>
        <v>17821</v>
      </c>
      <c r="G36" s="70"/>
      <c r="H36" s="69">
        <f>D36+F36</f>
        <v>60406</v>
      </c>
    </row>
    <row r="37" spans="2:8" s="65" customFormat="1" ht="22.5" customHeight="1">
      <c r="B37" s="64" t="s">
        <v>88</v>
      </c>
      <c r="C37" s="87" t="s">
        <v>275</v>
      </c>
      <c r="D37" s="69">
        <f>VLOOKUP(C37,'31.12.2016.'!$E$18:$J$134,4,FALSE)</f>
        <v>0</v>
      </c>
      <c r="E37" s="70"/>
      <c r="F37" s="80">
        <f>VLOOKUP(C37,'31.12.2016.'!$E$18:$J$134,5,FALSE)</f>
        <v>0</v>
      </c>
      <c r="G37" s="70"/>
      <c r="H37" s="69">
        <v>0</v>
      </c>
    </row>
    <row r="38" spans="2:8" s="65" customFormat="1" ht="12" customHeight="1" thickBot="1">
      <c r="B38" s="61" t="s">
        <v>322</v>
      </c>
      <c r="C38" s="87"/>
      <c r="D38" s="84">
        <f>D32+D35+D36-D37</f>
        <v>370318</v>
      </c>
      <c r="E38" s="72"/>
      <c r="F38" s="84">
        <f>F32+F35+F36-F37</f>
        <v>17821</v>
      </c>
      <c r="G38" s="72"/>
      <c r="H38" s="84">
        <f>H32+H35+H36-H37</f>
        <v>388139</v>
      </c>
    </row>
    <row r="39" spans="2:8" ht="13.5" thickTop="1">
      <c r="C39" s="87"/>
    </row>
    <row r="40" spans="2:8">
      <c r="C40" s="87"/>
    </row>
    <row r="41" spans="2:8">
      <c r="C41" s="87"/>
    </row>
    <row r="42" spans="2:8">
      <c r="C42" s="87"/>
    </row>
    <row r="43" spans="2:8">
      <c r="C43" s="87"/>
    </row>
  </sheetData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27"/>
  <sheetViews>
    <sheetView tabSelected="1" zoomScale="106" zoomScaleNormal="106" workbookViewId="0">
      <selection activeCell="A14" sqref="A14:J14"/>
    </sheetView>
  </sheetViews>
  <sheetFormatPr defaultRowHeight="12.75"/>
  <cols>
    <col min="1" max="1" width="11.42578125" style="25" customWidth="1"/>
    <col min="2" max="2" width="2.42578125" style="26" customWidth="1"/>
    <col min="3" max="3" width="3.5703125" style="27" customWidth="1"/>
    <col min="4" max="4" width="42.140625" style="96" customWidth="1"/>
    <col min="5" max="5" width="5" style="5" customWidth="1"/>
    <col min="6" max="6" width="8" style="5" customWidth="1"/>
    <col min="7" max="7" width="11.5703125" style="5" customWidth="1"/>
    <col min="8" max="9" width="11.5703125" style="5" hidden="1" customWidth="1"/>
    <col min="10" max="10" width="11.85546875" style="53" customWidth="1"/>
    <col min="11" max="11" width="10.5703125" style="5" customWidth="1"/>
    <col min="12" max="12" width="8.5703125" style="5" customWidth="1"/>
    <col min="13" max="16384" width="9.140625" style="5"/>
  </cols>
  <sheetData>
    <row r="1" spans="1:10" ht="16.5" customHeight="1">
      <c r="A1" s="1"/>
      <c r="B1" s="2"/>
      <c r="C1" s="3"/>
      <c r="D1" s="89"/>
      <c r="E1" s="4"/>
      <c r="F1" s="4"/>
    </row>
    <row r="2" spans="1:10" ht="14.25">
      <c r="A2" s="123"/>
      <c r="B2" s="123"/>
      <c r="C2" s="123"/>
      <c r="D2" s="123"/>
      <c r="E2" s="4"/>
      <c r="F2" s="4"/>
    </row>
    <row r="3" spans="1:10" ht="13.5" customHeight="1">
      <c r="A3" s="123"/>
      <c r="B3" s="123"/>
      <c r="C3" s="123"/>
      <c r="D3" s="123"/>
      <c r="E3" s="4"/>
      <c r="F3" s="4"/>
    </row>
    <row r="4" spans="1:10" ht="15" customHeight="1">
      <c r="A4" s="123"/>
      <c r="B4" s="123"/>
      <c r="C4" s="123"/>
      <c r="D4" s="123"/>
      <c r="E4" s="4"/>
      <c r="F4" s="4"/>
    </row>
    <row r="5" spans="1:10" ht="16.5" customHeight="1">
      <c r="A5" s="123"/>
      <c r="B5" s="123"/>
      <c r="C5" s="123"/>
      <c r="D5" s="123"/>
      <c r="E5" s="4"/>
      <c r="F5" s="4"/>
    </row>
    <row r="6" spans="1:10" ht="14.25">
      <c r="A6" s="123"/>
      <c r="B6" s="123"/>
      <c r="C6" s="123"/>
      <c r="D6" s="123"/>
      <c r="E6" s="4"/>
      <c r="F6" s="4"/>
    </row>
    <row r="7" spans="1:10" ht="13.5" customHeight="1">
      <c r="A7" s="1"/>
      <c r="B7" s="2"/>
      <c r="C7" s="3"/>
      <c r="D7" s="89"/>
      <c r="E7" s="4"/>
      <c r="F7" s="4"/>
    </row>
    <row r="8" spans="1:10" ht="13.5" customHeight="1">
      <c r="A8" s="1"/>
      <c r="B8" s="2"/>
      <c r="C8" s="3"/>
      <c r="D8" s="89"/>
      <c r="E8" s="4"/>
      <c r="F8" s="4"/>
    </row>
    <row r="9" spans="1:10" ht="13.5" customHeight="1">
      <c r="A9" s="1"/>
      <c r="B9" s="2"/>
      <c r="C9" s="3"/>
      <c r="D9" s="89"/>
      <c r="E9" s="4"/>
      <c r="F9" s="4"/>
    </row>
    <row r="10" spans="1:10">
      <c r="A10" s="1"/>
      <c r="B10" s="2"/>
      <c r="C10" s="3"/>
      <c r="D10" s="89"/>
      <c r="E10" s="4"/>
      <c r="F10" s="4"/>
    </row>
    <row r="11" spans="1:10" s="6" customFormat="1" ht="13.5" customHeight="1">
      <c r="A11" s="111"/>
      <c r="B11" s="111"/>
      <c r="C11" s="111"/>
      <c r="D11" s="111"/>
      <c r="E11" s="111"/>
      <c r="F11" s="111"/>
      <c r="G11" s="111"/>
      <c r="H11" s="46"/>
      <c r="I11" s="46"/>
      <c r="J11" s="54"/>
    </row>
    <row r="12" spans="1:10" s="6" customFormat="1" ht="13.5" customHeight="1">
      <c r="A12" s="111"/>
      <c r="B12" s="111"/>
      <c r="C12" s="111"/>
      <c r="D12" s="111"/>
      <c r="E12" s="4"/>
      <c r="F12" s="4"/>
      <c r="J12" s="54"/>
    </row>
    <row r="13" spans="1:10" s="6" customFormat="1" ht="24" customHeight="1">
      <c r="A13" s="1"/>
      <c r="B13" s="2"/>
      <c r="C13" s="3"/>
      <c r="D13" s="89"/>
      <c r="E13" s="4"/>
      <c r="F13" s="4"/>
      <c r="J13" s="55"/>
    </row>
    <row r="14" spans="1:10" s="6" customFormat="1" ht="28.5" customHeight="1">
      <c r="A14" s="116" t="s">
        <v>358</v>
      </c>
      <c r="B14" s="116"/>
      <c r="C14" s="116"/>
      <c r="D14" s="116"/>
      <c r="E14" s="116"/>
      <c r="F14" s="116"/>
      <c r="G14" s="116"/>
      <c r="H14" s="116"/>
      <c r="I14" s="116"/>
      <c r="J14" s="116"/>
    </row>
    <row r="15" spans="1:10" s="6" customFormat="1" ht="3.75" customHeight="1">
      <c r="A15" s="117"/>
      <c r="B15" s="117"/>
      <c r="C15" s="117"/>
      <c r="D15" s="117"/>
      <c r="E15" s="117"/>
      <c r="F15" s="117"/>
      <c r="G15" s="117"/>
      <c r="H15" s="117"/>
      <c r="I15" s="117"/>
      <c r="J15" s="117"/>
    </row>
    <row r="16" spans="1:10" s="6" customFormat="1" ht="24" customHeight="1">
      <c r="A16" s="118" t="s">
        <v>297</v>
      </c>
      <c r="B16" s="118"/>
      <c r="C16" s="118"/>
      <c r="D16" s="118"/>
      <c r="E16" s="118"/>
      <c r="F16" s="118"/>
      <c r="G16" s="118"/>
      <c r="H16" s="118"/>
      <c r="I16" s="118"/>
      <c r="J16" s="118"/>
    </row>
    <row r="17" spans="1:14" s="6" customFormat="1" ht="12.75" customHeight="1">
      <c r="A17" s="1"/>
      <c r="B17" s="2"/>
      <c r="C17" s="3"/>
      <c r="D17" s="89"/>
      <c r="E17" s="4"/>
      <c r="F17" s="4"/>
      <c r="G17" s="119" t="s">
        <v>99</v>
      </c>
      <c r="H17" s="119"/>
      <c r="I17" s="119"/>
      <c r="J17" s="119"/>
    </row>
    <row r="18" spans="1:14" s="6" customFormat="1" ht="13.5" customHeight="1">
      <c r="A18" s="112" t="s">
        <v>0</v>
      </c>
      <c r="B18" s="112" t="s">
        <v>1</v>
      </c>
      <c r="C18" s="112"/>
      <c r="D18" s="112"/>
      <c r="E18" s="112" t="s">
        <v>2</v>
      </c>
      <c r="F18" s="112" t="s">
        <v>100</v>
      </c>
      <c r="G18" s="113" t="s">
        <v>3</v>
      </c>
      <c r="H18" s="114"/>
      <c r="I18" s="114"/>
      <c r="J18" s="115"/>
    </row>
    <row r="19" spans="1:14" s="6" customFormat="1" ht="37.5" customHeight="1">
      <c r="A19" s="112"/>
      <c r="B19" s="112"/>
      <c r="C19" s="112"/>
      <c r="D19" s="112"/>
      <c r="E19" s="112"/>
      <c r="F19" s="112"/>
      <c r="G19" s="107" t="s">
        <v>4</v>
      </c>
      <c r="H19" s="52" t="s">
        <v>298</v>
      </c>
      <c r="I19" s="49" t="s">
        <v>299</v>
      </c>
      <c r="J19" s="107" t="s">
        <v>5</v>
      </c>
    </row>
    <row r="20" spans="1:14" s="6" customFormat="1" ht="12" customHeight="1" thickBot="1">
      <c r="A20" s="106" t="s">
        <v>6</v>
      </c>
      <c r="B20" s="120" t="s">
        <v>7</v>
      </c>
      <c r="C20" s="120"/>
      <c r="D20" s="120"/>
      <c r="E20" s="106" t="s">
        <v>8</v>
      </c>
      <c r="F20" s="106" t="s">
        <v>9</v>
      </c>
      <c r="G20" s="106">
        <v>5</v>
      </c>
      <c r="H20" s="50"/>
      <c r="I20" s="50"/>
      <c r="J20" s="106">
        <v>6</v>
      </c>
    </row>
    <row r="21" spans="1:14" s="13" customFormat="1" ht="24.75" customHeight="1" thickTop="1">
      <c r="A21" s="7"/>
      <c r="B21" s="8" t="s">
        <v>10</v>
      </c>
      <c r="C21" s="9"/>
      <c r="D21" s="99" t="s">
        <v>328</v>
      </c>
      <c r="E21" s="10"/>
      <c r="F21" s="11"/>
      <c r="G21" s="12"/>
      <c r="H21" s="51"/>
      <c r="I21" s="51"/>
      <c r="J21" s="47"/>
    </row>
    <row r="22" spans="1:14" ht="31.5" customHeight="1">
      <c r="A22" s="14"/>
      <c r="B22" s="15"/>
      <c r="C22" s="15" t="s">
        <v>11</v>
      </c>
      <c r="D22" s="90" t="s">
        <v>329</v>
      </c>
      <c r="E22" s="16" t="s">
        <v>101</v>
      </c>
      <c r="F22" s="17"/>
      <c r="G22" s="101">
        <f>G23+G30+G35+G36</f>
        <v>20227934</v>
      </c>
      <c r="H22" s="101">
        <f>H23+H30+H35+H36</f>
        <v>18274221</v>
      </c>
      <c r="I22" s="101">
        <f>I23+I30+I35+I36</f>
        <v>0</v>
      </c>
      <c r="J22" s="101">
        <f>J23+J30+J35+J36</f>
        <v>18274221</v>
      </c>
      <c r="K22" s="18"/>
      <c r="L22"/>
      <c r="M22" s="18"/>
      <c r="N22" s="18"/>
    </row>
    <row r="23" spans="1:14" ht="25.5" customHeight="1">
      <c r="A23" s="16"/>
      <c r="B23" s="19"/>
      <c r="C23" s="19"/>
      <c r="D23" s="90" t="s">
        <v>330</v>
      </c>
      <c r="E23" s="16" t="s">
        <v>102</v>
      </c>
      <c r="F23" s="20"/>
      <c r="G23" s="102">
        <f>G24+G25-G26-G27-G28+G29</f>
        <v>19772023</v>
      </c>
      <c r="H23" s="102">
        <f>H24+H25-H26-H27-H28+H29</f>
        <v>17897140</v>
      </c>
      <c r="I23" s="102">
        <f>I24+I25-I26-I27-I28+I29</f>
        <v>0</v>
      </c>
      <c r="J23" s="102">
        <f>J24+J25-J26-J27-J28+J29</f>
        <v>17897140</v>
      </c>
      <c r="K23" s="18"/>
      <c r="L23"/>
      <c r="M23" s="18"/>
      <c r="N23" s="18"/>
    </row>
    <row r="24" spans="1:14" ht="25.5" customHeight="1">
      <c r="A24" s="16" t="s">
        <v>286</v>
      </c>
      <c r="B24" s="19"/>
      <c r="C24" s="19"/>
      <c r="D24" s="91" t="s">
        <v>12</v>
      </c>
      <c r="E24" s="16" t="s">
        <v>103</v>
      </c>
      <c r="F24" s="17"/>
      <c r="G24" s="48">
        <f>1337164+18210</f>
        <v>1355374</v>
      </c>
      <c r="H24" s="48">
        <f>1306782+149</f>
        <v>1306931</v>
      </c>
      <c r="I24" s="48"/>
      <c r="J24" s="48">
        <f t="shared" ref="J24:J29" si="0">H24+I24</f>
        <v>1306931</v>
      </c>
      <c r="K24" s="18"/>
      <c r="L24"/>
      <c r="M24" s="18"/>
      <c r="N24" s="18"/>
    </row>
    <row r="25" spans="1:14" ht="27" customHeight="1">
      <c r="A25" s="16" t="s">
        <v>287</v>
      </c>
      <c r="B25" s="19"/>
      <c r="C25" s="19"/>
      <c r="D25" s="91" t="s">
        <v>13</v>
      </c>
      <c r="E25" s="16" t="s">
        <v>104</v>
      </c>
      <c r="F25" s="17"/>
      <c r="G25" s="48">
        <f>21555531-18210</f>
        <v>21537321</v>
      </c>
      <c r="H25" s="48">
        <f>20154554-149</f>
        <v>20154405</v>
      </c>
      <c r="I25" s="48"/>
      <c r="J25" s="48">
        <f t="shared" si="0"/>
        <v>20154405</v>
      </c>
      <c r="K25" s="18"/>
      <c r="L25"/>
      <c r="M25" s="18"/>
      <c r="N25" s="18"/>
    </row>
    <row r="26" spans="1:14" ht="27" customHeight="1">
      <c r="A26" s="16" t="s">
        <v>14</v>
      </c>
      <c r="B26" s="19"/>
      <c r="C26" s="19"/>
      <c r="D26" s="91" t="s">
        <v>15</v>
      </c>
      <c r="E26" s="16" t="s">
        <v>105</v>
      </c>
      <c r="F26" s="17"/>
      <c r="G26" s="48">
        <v>824636</v>
      </c>
      <c r="H26" s="48">
        <v>905007</v>
      </c>
      <c r="I26" s="48"/>
      <c r="J26" s="48">
        <f t="shared" si="0"/>
        <v>905007</v>
      </c>
      <c r="K26" s="18"/>
      <c r="L26"/>
      <c r="M26" s="18"/>
      <c r="N26" s="18"/>
    </row>
    <row r="27" spans="1:14" ht="25.5" customHeight="1">
      <c r="A27" s="16" t="s">
        <v>14</v>
      </c>
      <c r="B27" s="19"/>
      <c r="C27" s="19"/>
      <c r="D27" s="91" t="s">
        <v>16</v>
      </c>
      <c r="E27" s="16" t="s">
        <v>106</v>
      </c>
      <c r="F27" s="17"/>
      <c r="G27" s="48">
        <v>1295467</v>
      </c>
      <c r="H27" s="48">
        <v>1436964</v>
      </c>
      <c r="I27" s="48"/>
      <c r="J27" s="48">
        <f t="shared" si="0"/>
        <v>1436964</v>
      </c>
      <c r="K27" s="18"/>
      <c r="L27"/>
      <c r="M27" s="18"/>
      <c r="N27" s="18"/>
    </row>
    <row r="28" spans="1:14" ht="25.5">
      <c r="A28" s="16" t="s">
        <v>17</v>
      </c>
      <c r="B28" s="19"/>
      <c r="C28" s="19"/>
      <c r="D28" s="91" t="s">
        <v>107</v>
      </c>
      <c r="E28" s="16" t="s">
        <v>109</v>
      </c>
      <c r="F28" s="17"/>
      <c r="G28" s="48">
        <v>1000569</v>
      </c>
      <c r="H28" s="48">
        <v>1222225</v>
      </c>
      <c r="I28" s="48"/>
      <c r="J28" s="48">
        <f t="shared" si="0"/>
        <v>1222225</v>
      </c>
      <c r="K28" s="18"/>
      <c r="L28"/>
      <c r="M28" s="18"/>
      <c r="N28" s="18"/>
    </row>
    <row r="29" spans="1:14" ht="25.5">
      <c r="A29" s="16" t="s">
        <v>17</v>
      </c>
      <c r="B29" s="19"/>
      <c r="C29" s="19"/>
      <c r="D29" s="91" t="s">
        <v>108</v>
      </c>
      <c r="E29" s="16" t="s">
        <v>110</v>
      </c>
      <c r="F29" s="17"/>
      <c r="G29" s="48">
        <v>0</v>
      </c>
      <c r="H29" s="48">
        <v>0</v>
      </c>
      <c r="I29" s="48"/>
      <c r="J29" s="48">
        <f t="shared" si="0"/>
        <v>0</v>
      </c>
      <c r="K29" s="18"/>
      <c r="L29"/>
      <c r="M29" s="18"/>
      <c r="N29" s="18"/>
    </row>
    <row r="30" spans="1:14" ht="38.25" customHeight="1">
      <c r="A30" s="16"/>
      <c r="B30" s="19"/>
      <c r="C30" s="19"/>
      <c r="D30" s="90" t="s">
        <v>331</v>
      </c>
      <c r="E30" s="16" t="s">
        <v>111</v>
      </c>
      <c r="F30" s="20"/>
      <c r="G30" s="102">
        <f>G31-G32-G33+G34</f>
        <v>0</v>
      </c>
      <c r="H30" s="102">
        <f>H31-H32-H33+H34</f>
        <v>0</v>
      </c>
      <c r="I30" s="102">
        <f>I31-I32-I33+I34</f>
        <v>0</v>
      </c>
      <c r="J30" s="102">
        <f>J31-J32-J33+J34</f>
        <v>0</v>
      </c>
      <c r="K30" s="18"/>
      <c r="L30"/>
      <c r="M30" s="18"/>
      <c r="N30" s="18"/>
    </row>
    <row r="31" spans="1:14" ht="23.25" customHeight="1">
      <c r="A31" s="16" t="s">
        <v>18</v>
      </c>
      <c r="B31" s="19"/>
      <c r="C31" s="19"/>
      <c r="D31" s="91" t="s">
        <v>19</v>
      </c>
      <c r="E31" s="16" t="s">
        <v>112</v>
      </c>
      <c r="F31" s="17"/>
      <c r="G31" s="48">
        <v>0</v>
      </c>
      <c r="H31" s="48">
        <v>0</v>
      </c>
      <c r="I31" s="48"/>
      <c r="J31" s="48">
        <f t="shared" ref="J31:J36" si="1">H31+I31</f>
        <v>0</v>
      </c>
      <c r="K31" s="18"/>
      <c r="L31"/>
      <c r="M31" s="18"/>
      <c r="N31" s="18"/>
    </row>
    <row r="32" spans="1:14" ht="27" customHeight="1">
      <c r="A32" s="16" t="s">
        <v>20</v>
      </c>
      <c r="B32" s="19"/>
      <c r="C32" s="19"/>
      <c r="D32" s="91" t="s">
        <v>289</v>
      </c>
      <c r="E32" s="16" t="s">
        <v>113</v>
      </c>
      <c r="F32" s="17"/>
      <c r="G32" s="48">
        <v>0</v>
      </c>
      <c r="H32" s="48">
        <v>0</v>
      </c>
      <c r="I32" s="48"/>
      <c r="J32" s="48">
        <f t="shared" si="1"/>
        <v>0</v>
      </c>
      <c r="K32" s="18"/>
      <c r="L32"/>
      <c r="M32" s="18"/>
      <c r="N32" s="18"/>
    </row>
    <row r="33" spans="1:14" ht="25.5" customHeight="1">
      <c r="A33" s="16" t="s">
        <v>17</v>
      </c>
      <c r="B33" s="19"/>
      <c r="C33" s="19"/>
      <c r="D33" s="91" t="s">
        <v>290</v>
      </c>
      <c r="E33" s="16" t="s">
        <v>114</v>
      </c>
      <c r="F33" s="17"/>
      <c r="G33" s="48">
        <v>0</v>
      </c>
      <c r="H33" s="48">
        <v>0</v>
      </c>
      <c r="I33" s="48"/>
      <c r="J33" s="48">
        <f t="shared" si="1"/>
        <v>0</v>
      </c>
      <c r="K33" s="18"/>
      <c r="L33"/>
      <c r="M33" s="18"/>
      <c r="N33" s="18"/>
    </row>
    <row r="34" spans="1:14" ht="25.5" customHeight="1">
      <c r="A34" s="16" t="s">
        <v>17</v>
      </c>
      <c r="B34" s="19"/>
      <c r="C34" s="19"/>
      <c r="D34" s="91" t="s">
        <v>291</v>
      </c>
      <c r="E34" s="16" t="s">
        <v>115</v>
      </c>
      <c r="F34" s="17"/>
      <c r="G34" s="48">
        <v>0</v>
      </c>
      <c r="H34" s="48">
        <v>0</v>
      </c>
      <c r="I34" s="48"/>
      <c r="J34" s="48">
        <f t="shared" si="1"/>
        <v>0</v>
      </c>
      <c r="K34" s="18"/>
      <c r="L34"/>
      <c r="M34" s="18"/>
      <c r="N34" s="18"/>
    </row>
    <row r="35" spans="1:14" ht="25.5">
      <c r="A35" s="16" t="s">
        <v>118</v>
      </c>
      <c r="B35" s="19"/>
      <c r="C35" s="19"/>
      <c r="D35" s="91" t="s">
        <v>116</v>
      </c>
      <c r="E35" s="16" t="s">
        <v>117</v>
      </c>
      <c r="F35" s="20"/>
      <c r="G35" s="48">
        <v>298570</v>
      </c>
      <c r="H35" s="103">
        <v>254527</v>
      </c>
      <c r="I35" s="48"/>
      <c r="J35" s="103">
        <f t="shared" si="1"/>
        <v>254527</v>
      </c>
      <c r="K35" s="18"/>
      <c r="L35"/>
      <c r="M35" s="18"/>
      <c r="N35" s="18"/>
    </row>
    <row r="36" spans="1:14" ht="38.25">
      <c r="A36" s="16" t="s">
        <v>120</v>
      </c>
      <c r="B36" s="19"/>
      <c r="C36" s="19"/>
      <c r="D36" s="91" t="s">
        <v>119</v>
      </c>
      <c r="E36" s="16" t="s">
        <v>121</v>
      </c>
      <c r="F36" s="20"/>
      <c r="G36" s="48">
        <v>157341</v>
      </c>
      <c r="H36" s="103">
        <v>122554</v>
      </c>
      <c r="I36" s="48"/>
      <c r="J36" s="103">
        <f t="shared" si="1"/>
        <v>122554</v>
      </c>
      <c r="K36" s="18"/>
      <c r="L36"/>
      <c r="M36" s="18"/>
      <c r="N36" s="18"/>
    </row>
    <row r="37" spans="1:14" ht="33" customHeight="1">
      <c r="A37" s="14"/>
      <c r="B37" s="15"/>
      <c r="C37" s="15" t="s">
        <v>21</v>
      </c>
      <c r="D37" s="90" t="s">
        <v>332</v>
      </c>
      <c r="E37" s="16" t="s">
        <v>122</v>
      </c>
      <c r="F37" s="17"/>
      <c r="G37" s="101">
        <f>G38+G47+G55-G56-G65+G66-G67+G68+G69</f>
        <v>12404136</v>
      </c>
      <c r="H37" s="101">
        <f>H38+H47+H55-H56-H65+H66-H67+H68+H69</f>
        <v>10790373</v>
      </c>
      <c r="I37" s="101">
        <f>I38+I47+I55-I56-I65+I66-I67+I68+I69</f>
        <v>0</v>
      </c>
      <c r="J37" s="101">
        <f>J38+J47+J55-J56-J65+J66-J67+J68+J69</f>
        <v>10790373</v>
      </c>
      <c r="K37" s="18"/>
      <c r="L37"/>
      <c r="M37" s="18"/>
      <c r="N37" s="18"/>
    </row>
    <row r="38" spans="1:14" ht="32.25" customHeight="1">
      <c r="A38" s="16"/>
      <c r="B38" s="19"/>
      <c r="C38" s="19"/>
      <c r="D38" s="90" t="s">
        <v>333</v>
      </c>
      <c r="E38" s="16" t="s">
        <v>123</v>
      </c>
      <c r="F38" s="20"/>
      <c r="G38" s="102">
        <f>G39+G40+G41+G42+G43+G44+G45+G46</f>
        <v>2088053</v>
      </c>
      <c r="H38" s="102">
        <f>H39+H40+H41+H42+H43+H44+H45+H46</f>
        <v>2128232</v>
      </c>
      <c r="I38" s="102">
        <f>I39+I40+I41+I42+I43+I44+I45+I46</f>
        <v>0</v>
      </c>
      <c r="J38" s="102">
        <f>J39+J40+J41+J42+J43+J44+J45+J46</f>
        <v>2128232</v>
      </c>
      <c r="K38" s="18"/>
      <c r="L38"/>
      <c r="M38" s="18"/>
      <c r="N38" s="18"/>
    </row>
    <row r="39" spans="1:14" ht="27" customHeight="1">
      <c r="A39" s="16" t="s">
        <v>22</v>
      </c>
      <c r="B39" s="19"/>
      <c r="C39" s="19"/>
      <c r="D39" s="91" t="s">
        <v>124</v>
      </c>
      <c r="E39" s="16" t="s">
        <v>125</v>
      </c>
      <c r="F39" s="17"/>
      <c r="G39" s="48">
        <v>521276</v>
      </c>
      <c r="H39" s="48">
        <v>443898</v>
      </c>
      <c r="I39" s="48"/>
      <c r="J39" s="48">
        <f t="shared" ref="J39:J46" si="2">H39+I39</f>
        <v>443898</v>
      </c>
      <c r="K39" s="18"/>
      <c r="L39"/>
      <c r="M39" s="18"/>
      <c r="N39" s="18"/>
    </row>
    <row r="40" spans="1:14" ht="25.5" customHeight="1">
      <c r="A40" s="16" t="s">
        <v>128</v>
      </c>
      <c r="B40" s="19"/>
      <c r="C40" s="19"/>
      <c r="D40" s="91" t="s">
        <v>126</v>
      </c>
      <c r="E40" s="16" t="s">
        <v>127</v>
      </c>
      <c r="F40" s="17"/>
      <c r="G40" s="48">
        <v>0</v>
      </c>
      <c r="H40" s="48">
        <v>0</v>
      </c>
      <c r="I40" s="48"/>
      <c r="J40" s="48">
        <f t="shared" si="2"/>
        <v>0</v>
      </c>
      <c r="K40" s="18"/>
      <c r="L40"/>
      <c r="M40" s="18"/>
      <c r="N40" s="18"/>
    </row>
    <row r="41" spans="1:14" ht="17.100000000000001" customHeight="1">
      <c r="A41" s="16" t="s">
        <v>23</v>
      </c>
      <c r="B41" s="19"/>
      <c r="C41" s="19"/>
      <c r="D41" s="91" t="s">
        <v>24</v>
      </c>
      <c r="E41" s="16" t="s">
        <v>129</v>
      </c>
      <c r="F41" s="17"/>
      <c r="G41" s="48">
        <v>397508</v>
      </c>
      <c r="H41" s="48">
        <v>375161</v>
      </c>
      <c r="I41" s="48"/>
      <c r="J41" s="48">
        <f t="shared" si="2"/>
        <v>375161</v>
      </c>
      <c r="K41" s="18"/>
      <c r="L41"/>
      <c r="M41" s="18"/>
      <c r="N41" s="18"/>
    </row>
    <row r="42" spans="1:14" ht="17.100000000000001" customHeight="1">
      <c r="A42" s="16" t="s">
        <v>25</v>
      </c>
      <c r="B42" s="15"/>
      <c r="C42" s="19"/>
      <c r="D42" s="91" t="s">
        <v>130</v>
      </c>
      <c r="E42" s="16" t="s">
        <v>131</v>
      </c>
      <c r="F42" s="17"/>
      <c r="G42" s="48">
        <v>53916</v>
      </c>
      <c r="H42" s="48">
        <v>637</v>
      </c>
      <c r="I42" s="48"/>
      <c r="J42" s="48">
        <f t="shared" si="2"/>
        <v>637</v>
      </c>
      <c r="K42" s="18"/>
      <c r="L42"/>
      <c r="M42" s="18"/>
      <c r="N42" s="18"/>
    </row>
    <row r="43" spans="1:14" ht="17.100000000000001" customHeight="1">
      <c r="A43" s="16" t="s">
        <v>26</v>
      </c>
      <c r="B43" s="19"/>
      <c r="C43" s="19"/>
      <c r="D43" s="91" t="s">
        <v>27</v>
      </c>
      <c r="E43" s="16" t="s">
        <v>132</v>
      </c>
      <c r="F43" s="17"/>
      <c r="G43" s="48">
        <v>551145</v>
      </c>
      <c r="H43" s="48">
        <v>782166</v>
      </c>
      <c r="I43" s="48"/>
      <c r="J43" s="48">
        <f t="shared" si="2"/>
        <v>782166</v>
      </c>
      <c r="K43" s="18"/>
      <c r="L43"/>
      <c r="M43" s="18"/>
      <c r="N43" s="18"/>
    </row>
    <row r="44" spans="1:14" ht="17.100000000000001" customHeight="1">
      <c r="A44" s="16" t="s">
        <v>28</v>
      </c>
      <c r="B44" s="19"/>
      <c r="C44" s="19"/>
      <c r="D44" s="91" t="s">
        <v>29</v>
      </c>
      <c r="E44" s="16" t="s">
        <v>133</v>
      </c>
      <c r="F44" s="17"/>
      <c r="G44" s="48">
        <v>0</v>
      </c>
      <c r="H44" s="48">
        <v>0</v>
      </c>
      <c r="I44" s="48"/>
      <c r="J44" s="48">
        <f t="shared" si="2"/>
        <v>0</v>
      </c>
      <c r="K44" s="18"/>
      <c r="L44"/>
      <c r="M44" s="18"/>
      <c r="N44" s="18"/>
    </row>
    <row r="45" spans="1:14" ht="38.25">
      <c r="A45" s="16" t="s">
        <v>134</v>
      </c>
      <c r="B45" s="19"/>
      <c r="C45" s="19"/>
      <c r="D45" s="91" t="s">
        <v>135</v>
      </c>
      <c r="E45" s="16" t="s">
        <v>136</v>
      </c>
      <c r="F45" s="17"/>
      <c r="G45" s="48">
        <v>33216</v>
      </c>
      <c r="H45" s="48">
        <v>39530</v>
      </c>
      <c r="I45" s="48"/>
      <c r="J45" s="48">
        <f t="shared" si="2"/>
        <v>39530</v>
      </c>
      <c r="K45" s="18"/>
      <c r="L45"/>
      <c r="M45" s="18"/>
      <c r="N45" s="18"/>
    </row>
    <row r="46" spans="1:14" ht="25.5" customHeight="1">
      <c r="A46" s="16" t="s">
        <v>30</v>
      </c>
      <c r="B46" s="15"/>
      <c r="C46" s="19"/>
      <c r="D46" s="91" t="s">
        <v>137</v>
      </c>
      <c r="E46" s="16" t="s">
        <v>138</v>
      </c>
      <c r="F46" s="17"/>
      <c r="G46" s="48">
        <v>530992</v>
      </c>
      <c r="H46" s="48">
        <v>486840</v>
      </c>
      <c r="I46" s="48"/>
      <c r="J46" s="48">
        <f t="shared" si="2"/>
        <v>486840</v>
      </c>
      <c r="K46" s="18"/>
      <c r="L46"/>
      <c r="M46" s="18"/>
      <c r="N46" s="18"/>
    </row>
    <row r="47" spans="1:14" ht="27.75" customHeight="1">
      <c r="A47" s="16"/>
      <c r="B47" s="19"/>
      <c r="C47" s="19"/>
      <c r="D47" s="90" t="s">
        <v>334</v>
      </c>
      <c r="E47" s="16" t="s">
        <v>139</v>
      </c>
      <c r="F47" s="20"/>
      <c r="G47" s="102">
        <f>G48+G49+G50+G51+G52-G53-G54</f>
        <v>8748712</v>
      </c>
      <c r="H47" s="102">
        <f>H48+H49+H50+H51+H52-H53-H54</f>
        <v>8031609</v>
      </c>
      <c r="I47" s="102">
        <f>I48+I49+I50+I51+I52-I53-I54</f>
        <v>0</v>
      </c>
      <c r="J47" s="102">
        <f>J48+J49+J50+J51+J52-J53-J54</f>
        <v>8031609</v>
      </c>
      <c r="K47" s="18"/>
      <c r="L47"/>
      <c r="M47" s="18"/>
      <c r="N47" s="18"/>
    </row>
    <row r="48" spans="1:14" ht="25.5" customHeight="1">
      <c r="A48" s="16" t="s">
        <v>140</v>
      </c>
      <c r="B48" s="19"/>
      <c r="C48" s="19"/>
      <c r="D48" s="91" t="s">
        <v>31</v>
      </c>
      <c r="E48" s="16" t="s">
        <v>141</v>
      </c>
      <c r="F48" s="17"/>
      <c r="G48" s="48">
        <v>558717</v>
      </c>
      <c r="H48" s="48">
        <v>587413</v>
      </c>
      <c r="I48" s="48"/>
      <c r="J48" s="48">
        <f t="shared" ref="J48:J54" si="3">H48+I48</f>
        <v>587413</v>
      </c>
      <c r="K48" s="18"/>
      <c r="L48"/>
      <c r="M48" s="18"/>
      <c r="N48" s="18"/>
    </row>
    <row r="49" spans="1:14" ht="14.25" customHeight="1">
      <c r="A49" s="16" t="s">
        <v>142</v>
      </c>
      <c r="B49" s="19"/>
      <c r="C49" s="19"/>
      <c r="D49" s="91" t="s">
        <v>32</v>
      </c>
      <c r="E49" s="16" t="s">
        <v>143</v>
      </c>
      <c r="F49" s="17"/>
      <c r="G49" s="48">
        <v>7822200</v>
      </c>
      <c r="H49" s="48">
        <v>8809449</v>
      </c>
      <c r="I49" s="48"/>
      <c r="J49" s="48">
        <f t="shared" si="3"/>
        <v>8809449</v>
      </c>
      <c r="K49" s="18"/>
      <c r="L49"/>
      <c r="M49" s="18"/>
      <c r="N49" s="18"/>
    </row>
    <row r="50" spans="1:14" ht="25.5" customHeight="1">
      <c r="A50" s="16" t="s">
        <v>33</v>
      </c>
      <c r="B50" s="19"/>
      <c r="C50" s="19"/>
      <c r="D50" s="91" t="s">
        <v>34</v>
      </c>
      <c r="E50" s="16" t="s">
        <v>144</v>
      </c>
      <c r="F50" s="17"/>
      <c r="G50" s="48">
        <v>14534</v>
      </c>
      <c r="H50" s="48">
        <v>38273</v>
      </c>
      <c r="I50" s="48"/>
      <c r="J50" s="48">
        <f t="shared" si="3"/>
        <v>38273</v>
      </c>
      <c r="K50" s="18"/>
      <c r="L50"/>
      <c r="M50" s="18"/>
      <c r="N50" s="18"/>
    </row>
    <row r="51" spans="1:14" ht="25.5" customHeight="1">
      <c r="A51" s="16" t="s">
        <v>33</v>
      </c>
      <c r="B51" s="19"/>
      <c r="C51" s="19"/>
      <c r="D51" s="91" t="s">
        <v>35</v>
      </c>
      <c r="E51" s="16" t="s">
        <v>145</v>
      </c>
      <c r="F51" s="17"/>
      <c r="G51" s="48">
        <v>400</v>
      </c>
      <c r="H51" s="48">
        <v>3429</v>
      </c>
      <c r="I51" s="48"/>
      <c r="J51" s="48">
        <f t="shared" si="3"/>
        <v>3429</v>
      </c>
      <c r="K51" s="18"/>
      <c r="L51"/>
      <c r="M51" s="18"/>
      <c r="N51" s="18"/>
    </row>
    <row r="52" spans="1:14" ht="24" customHeight="1">
      <c r="A52" s="16" t="s">
        <v>36</v>
      </c>
      <c r="B52" s="19"/>
      <c r="C52" s="19"/>
      <c r="D52" s="91" t="s">
        <v>37</v>
      </c>
      <c r="E52" s="16" t="s">
        <v>146</v>
      </c>
      <c r="F52" s="17"/>
      <c r="G52" s="48">
        <v>673076</v>
      </c>
      <c r="H52" s="48">
        <v>646459</v>
      </c>
      <c r="I52" s="48"/>
      <c r="J52" s="48">
        <f t="shared" si="3"/>
        <v>646459</v>
      </c>
      <c r="K52" s="18"/>
      <c r="L52"/>
      <c r="M52" s="18"/>
      <c r="N52" s="18"/>
    </row>
    <row r="53" spans="1:14" ht="25.5" customHeight="1">
      <c r="A53" s="16" t="s">
        <v>148</v>
      </c>
      <c r="B53" s="19"/>
      <c r="C53" s="19"/>
      <c r="D53" s="91" t="s">
        <v>38</v>
      </c>
      <c r="E53" s="16" t="s">
        <v>147</v>
      </c>
      <c r="F53" s="17"/>
      <c r="G53" s="48">
        <v>207296</v>
      </c>
      <c r="H53" s="48">
        <v>305253</v>
      </c>
      <c r="I53" s="48"/>
      <c r="J53" s="48">
        <f t="shared" si="3"/>
        <v>305253</v>
      </c>
      <c r="K53" s="18"/>
      <c r="L53"/>
      <c r="M53" s="18"/>
      <c r="N53" s="18"/>
    </row>
    <row r="54" spans="1:14" ht="38.25" customHeight="1">
      <c r="A54" s="16" t="s">
        <v>150</v>
      </c>
      <c r="B54" s="19"/>
      <c r="C54" s="19"/>
      <c r="D54" s="91" t="s">
        <v>97</v>
      </c>
      <c r="E54" s="16" t="s">
        <v>149</v>
      </c>
      <c r="F54" s="17"/>
      <c r="G54" s="48">
        <v>112919</v>
      </c>
      <c r="H54" s="48">
        <v>1748161</v>
      </c>
      <c r="I54" s="48"/>
      <c r="J54" s="48">
        <f t="shared" si="3"/>
        <v>1748161</v>
      </c>
      <c r="K54" s="18"/>
      <c r="L54"/>
      <c r="M54" s="18"/>
      <c r="N54" s="18"/>
    </row>
    <row r="55" spans="1:14" ht="25.5">
      <c r="A55" s="16"/>
      <c r="B55" s="19"/>
      <c r="C55" s="19"/>
      <c r="D55" s="90" t="s">
        <v>335</v>
      </c>
      <c r="E55" s="16" t="s">
        <v>151</v>
      </c>
      <c r="F55" s="20"/>
      <c r="G55" s="102">
        <f>IF((G57-G58+G59-G60+G61-G62+G63-G64)&gt;0,(G57-G58+G59-G60+G61-G62+G63-G64),0)</f>
        <v>1111512</v>
      </c>
      <c r="H55" s="102">
        <f>IF((H57-H58+H59-H60+H61-H62+H63-H64)&gt;0,(H57-H58+H59-H60+H61-H62+H63-H64),0)</f>
        <v>1826430</v>
      </c>
      <c r="I55" s="102">
        <f>IF((I57-I58+I59-I60+I61-I62+I63-I64)&gt;0,(I57-I58+I59-I60+I61-I62+I63-I64),0)</f>
        <v>0</v>
      </c>
      <c r="J55" s="102">
        <f>IF((J57-J58+J59-J60+J61-J62+J63-J64)&gt;0,(J57-J58+J59-J60+J61-J62+J63-J64),0)</f>
        <v>1826430</v>
      </c>
      <c r="K55" s="18"/>
      <c r="L55"/>
      <c r="M55" s="18"/>
      <c r="N55" s="18"/>
    </row>
    <row r="56" spans="1:14" ht="25.5">
      <c r="A56" s="16"/>
      <c r="B56" s="19"/>
      <c r="C56" s="19"/>
      <c r="D56" s="90" t="s">
        <v>336</v>
      </c>
      <c r="E56" s="16" t="s">
        <v>152</v>
      </c>
      <c r="F56" s="20"/>
      <c r="G56" s="104">
        <f>IF((G57-G58+G59-G60+G61-G62+G63-G64)&lt;0,-(G57-G58+G59-G60+G61-G62+G63-G64),0)</f>
        <v>0</v>
      </c>
      <c r="H56" s="104">
        <f>IF((H57-H58+H59-H60+H61-H62+H63-H64)&lt;0,-(H57-H58+H59-H60+H61-H62+H63-H64),0)</f>
        <v>0</v>
      </c>
      <c r="I56" s="104">
        <f>IF((I57-I58+I59-I60+I61-I62+I63-I64)&lt;0,-(I57-I58+I59-I60+I61-I62+I63-I64),0)</f>
        <v>0</v>
      </c>
      <c r="J56" s="104">
        <f>IF((J57-J58+J59-J60+J61-J62+J63-J64)&lt;0,-(J57-J58+J59-J60+J61-J62+J63-J64),0)</f>
        <v>0</v>
      </c>
      <c r="K56" s="18"/>
      <c r="L56"/>
      <c r="M56" s="18"/>
      <c r="N56" s="18"/>
    </row>
    <row r="57" spans="1:14" ht="15" customHeight="1">
      <c r="A57" s="16" t="s">
        <v>39</v>
      </c>
      <c r="B57" s="19"/>
      <c r="C57" s="19"/>
      <c r="D57" s="91" t="s">
        <v>153</v>
      </c>
      <c r="E57" s="16" t="s">
        <v>160</v>
      </c>
      <c r="F57" s="17"/>
      <c r="G57" s="48">
        <v>9219</v>
      </c>
      <c r="H57" s="48">
        <v>5856</v>
      </c>
      <c r="I57" s="48"/>
      <c r="J57" s="48">
        <f t="shared" ref="J57:J69" si="4">H57+I57</f>
        <v>5856</v>
      </c>
      <c r="K57" s="18"/>
      <c r="L57"/>
      <c r="M57" s="18"/>
      <c r="N57" s="18"/>
    </row>
    <row r="58" spans="1:14" ht="13.5" customHeight="1">
      <c r="A58" s="16" t="s">
        <v>40</v>
      </c>
      <c r="B58" s="19"/>
      <c r="C58" s="19"/>
      <c r="D58" s="91" t="s">
        <v>154</v>
      </c>
      <c r="E58" s="16" t="s">
        <v>161</v>
      </c>
      <c r="F58" s="17"/>
      <c r="G58" s="48">
        <v>6813</v>
      </c>
      <c r="H58" s="48">
        <v>9099</v>
      </c>
      <c r="I58" s="48"/>
      <c r="J58" s="48">
        <f t="shared" si="4"/>
        <v>9099</v>
      </c>
      <c r="K58" s="18"/>
      <c r="L58"/>
      <c r="M58" s="18"/>
      <c r="N58" s="18"/>
    </row>
    <row r="59" spans="1:14" ht="16.5" customHeight="1">
      <c r="A59" s="16" t="s">
        <v>41</v>
      </c>
      <c r="B59" s="19"/>
      <c r="C59" s="19"/>
      <c r="D59" s="91" t="s">
        <v>155</v>
      </c>
      <c r="E59" s="16" t="s">
        <v>162</v>
      </c>
      <c r="F59" s="17"/>
      <c r="G59" s="48">
        <v>3362046</v>
      </c>
      <c r="H59" s="48">
        <v>3908217</v>
      </c>
      <c r="I59" s="48"/>
      <c r="J59" s="48">
        <f t="shared" si="4"/>
        <v>3908217</v>
      </c>
      <c r="K59" s="18"/>
      <c r="L59"/>
      <c r="M59" s="18"/>
      <c r="N59" s="18"/>
    </row>
    <row r="60" spans="1:14" ht="12.75" customHeight="1">
      <c r="A60" s="16" t="s">
        <v>42</v>
      </c>
      <c r="B60" s="19"/>
      <c r="C60" s="19"/>
      <c r="D60" s="91" t="s">
        <v>156</v>
      </c>
      <c r="E60" s="16" t="s">
        <v>163</v>
      </c>
      <c r="F60" s="17"/>
      <c r="G60" s="48">
        <v>2272461</v>
      </c>
      <c r="H60" s="48">
        <v>2069219</v>
      </c>
      <c r="I60" s="48"/>
      <c r="J60" s="48">
        <f t="shared" si="4"/>
        <v>2069219</v>
      </c>
      <c r="K60" s="18"/>
      <c r="L60"/>
      <c r="M60" s="18"/>
      <c r="N60" s="18"/>
    </row>
    <row r="61" spans="1:14" ht="27" customHeight="1">
      <c r="A61" s="16" t="s">
        <v>43</v>
      </c>
      <c r="B61" s="19"/>
      <c r="C61" s="19"/>
      <c r="D61" s="91" t="s">
        <v>157</v>
      </c>
      <c r="E61" s="16" t="s">
        <v>164</v>
      </c>
      <c r="F61" s="17"/>
      <c r="G61" s="48">
        <v>22048</v>
      </c>
      <c r="H61" s="48">
        <v>5564</v>
      </c>
      <c r="I61" s="48"/>
      <c r="J61" s="48">
        <f t="shared" si="4"/>
        <v>5564</v>
      </c>
      <c r="K61" s="18"/>
      <c r="L61"/>
      <c r="M61" s="18"/>
      <c r="N61" s="18"/>
    </row>
    <row r="62" spans="1:14" ht="30" customHeight="1">
      <c r="A62" s="16" t="s">
        <v>44</v>
      </c>
      <c r="B62" s="19"/>
      <c r="C62" s="19"/>
      <c r="D62" s="91" t="s">
        <v>158</v>
      </c>
      <c r="E62" s="16" t="s">
        <v>165</v>
      </c>
      <c r="F62" s="17"/>
      <c r="G62" s="48">
        <v>2527</v>
      </c>
      <c r="H62" s="48">
        <v>14889</v>
      </c>
      <c r="I62" s="48"/>
      <c r="J62" s="48">
        <f t="shared" si="4"/>
        <v>14889</v>
      </c>
      <c r="K62" s="18"/>
      <c r="L62"/>
      <c r="M62" s="18"/>
      <c r="N62" s="18"/>
    </row>
    <row r="63" spans="1:14" ht="38.25" customHeight="1">
      <c r="A63" s="16" t="s">
        <v>45</v>
      </c>
      <c r="B63" s="19"/>
      <c r="C63" s="19"/>
      <c r="D63" s="91" t="s">
        <v>46</v>
      </c>
      <c r="E63" s="16" t="s">
        <v>166</v>
      </c>
      <c r="F63" s="17"/>
      <c r="G63" s="48">
        <v>0</v>
      </c>
      <c r="H63" s="48">
        <v>0</v>
      </c>
      <c r="I63" s="48"/>
      <c r="J63" s="48">
        <f t="shared" si="4"/>
        <v>0</v>
      </c>
      <c r="K63" s="18"/>
      <c r="L63"/>
      <c r="M63" s="18"/>
      <c r="N63" s="18"/>
    </row>
    <row r="64" spans="1:14" ht="25.5" customHeight="1">
      <c r="A64" s="16" t="s">
        <v>159</v>
      </c>
      <c r="B64" s="19"/>
      <c r="C64" s="19"/>
      <c r="D64" s="91" t="s">
        <v>47</v>
      </c>
      <c r="E64" s="16" t="s">
        <v>167</v>
      </c>
      <c r="F64" s="17"/>
      <c r="G64" s="48">
        <v>0</v>
      </c>
      <c r="H64" s="48">
        <v>0</v>
      </c>
      <c r="I64" s="48"/>
      <c r="J64" s="48">
        <f t="shared" si="4"/>
        <v>0</v>
      </c>
      <c r="K64" s="18"/>
      <c r="L64"/>
      <c r="M64" s="18"/>
      <c r="N64" s="18"/>
    </row>
    <row r="65" spans="1:14" ht="25.5">
      <c r="A65" s="16" t="s">
        <v>288</v>
      </c>
      <c r="B65" s="19"/>
      <c r="C65" s="19"/>
      <c r="D65" s="91" t="s">
        <v>168</v>
      </c>
      <c r="E65" s="16" t="s">
        <v>169</v>
      </c>
      <c r="F65" s="20"/>
      <c r="G65" s="48">
        <v>593545</v>
      </c>
      <c r="H65" s="103">
        <v>345348</v>
      </c>
      <c r="I65" s="48"/>
      <c r="J65" s="103">
        <f t="shared" si="4"/>
        <v>345348</v>
      </c>
      <c r="K65" s="18"/>
      <c r="L65"/>
      <c r="M65" s="18"/>
      <c r="N65" s="18"/>
    </row>
    <row r="66" spans="1:14" ht="25.5" customHeight="1">
      <c r="A66" s="16" t="s">
        <v>48</v>
      </c>
      <c r="B66" s="19"/>
      <c r="C66" s="19"/>
      <c r="D66" s="91" t="s">
        <v>49</v>
      </c>
      <c r="E66" s="16" t="s">
        <v>171</v>
      </c>
      <c r="F66" s="20"/>
      <c r="G66" s="48">
        <v>0</v>
      </c>
      <c r="H66" s="103">
        <v>0</v>
      </c>
      <c r="I66" s="48"/>
      <c r="J66" s="103">
        <f t="shared" si="4"/>
        <v>0</v>
      </c>
      <c r="K66" s="18"/>
      <c r="L66"/>
      <c r="M66" s="18"/>
      <c r="N66" s="18"/>
    </row>
    <row r="67" spans="1:14" ht="25.5">
      <c r="A67" s="16" t="s">
        <v>170</v>
      </c>
      <c r="B67" s="19"/>
      <c r="C67" s="19"/>
      <c r="D67" s="91" t="s">
        <v>50</v>
      </c>
      <c r="E67" s="16" t="s">
        <v>172</v>
      </c>
      <c r="F67" s="20"/>
      <c r="G67" s="48">
        <v>144997</v>
      </c>
      <c r="H67" s="103">
        <v>1427812</v>
      </c>
      <c r="I67" s="48"/>
      <c r="J67" s="103">
        <f t="shared" si="4"/>
        <v>1427812</v>
      </c>
      <c r="K67" s="18"/>
      <c r="L67"/>
      <c r="M67" s="18"/>
      <c r="N67" s="18"/>
    </row>
    <row r="68" spans="1:14" ht="36.75" customHeight="1">
      <c r="A68" s="16" t="s">
        <v>51</v>
      </c>
      <c r="B68" s="19"/>
      <c r="C68" s="19"/>
      <c r="D68" s="91" t="s">
        <v>52</v>
      </c>
      <c r="E68" s="16" t="s">
        <v>173</v>
      </c>
      <c r="F68" s="20"/>
      <c r="G68" s="48">
        <v>1194401</v>
      </c>
      <c r="H68" s="103">
        <v>577262</v>
      </c>
      <c r="I68" s="48"/>
      <c r="J68" s="103">
        <f t="shared" si="4"/>
        <v>577262</v>
      </c>
      <c r="K68" s="18"/>
      <c r="L68"/>
      <c r="M68" s="18"/>
      <c r="N68" s="18"/>
    </row>
    <row r="69" spans="1:14" ht="22.5" customHeight="1">
      <c r="A69" s="16" t="s">
        <v>176</v>
      </c>
      <c r="B69" s="19"/>
      <c r="C69" s="19"/>
      <c r="D69" s="91" t="s">
        <v>174</v>
      </c>
      <c r="E69" s="16" t="s">
        <v>175</v>
      </c>
      <c r="F69" s="20"/>
      <c r="G69" s="48">
        <v>0</v>
      </c>
      <c r="H69" s="103">
        <v>0</v>
      </c>
      <c r="I69" s="48"/>
      <c r="J69" s="103">
        <f t="shared" si="4"/>
        <v>0</v>
      </c>
      <c r="K69" s="18"/>
      <c r="L69"/>
      <c r="M69" s="18"/>
      <c r="N69" s="18"/>
    </row>
    <row r="70" spans="1:14" ht="13.5">
      <c r="A70" s="14"/>
      <c r="B70" s="15"/>
      <c r="C70" s="15" t="s">
        <v>53</v>
      </c>
      <c r="D70" s="90" t="s">
        <v>337</v>
      </c>
      <c r="E70" s="16" t="s">
        <v>177</v>
      </c>
      <c r="F70" s="17"/>
      <c r="G70" s="101">
        <f>IF((G22-G37)&gt;0,(G22-G37),0)</f>
        <v>7823798</v>
      </c>
      <c r="H70" s="101">
        <f>IF((H22-H37)&gt;0,(H22-H37),0)</f>
        <v>7483848</v>
      </c>
      <c r="I70" s="101">
        <f>IF((I22-I37)&gt;0,(I22-I37),0)</f>
        <v>0</v>
      </c>
      <c r="J70" s="101">
        <f>IF((J22-J37)&gt;0,(J22-J37),0)</f>
        <v>7483848</v>
      </c>
      <c r="K70" s="18"/>
      <c r="L70"/>
      <c r="M70" s="18"/>
      <c r="N70" s="18"/>
    </row>
    <row r="71" spans="1:14" ht="13.5">
      <c r="A71" s="14"/>
      <c r="B71" s="15"/>
      <c r="C71" s="15" t="s">
        <v>54</v>
      </c>
      <c r="D71" s="90" t="s">
        <v>338</v>
      </c>
      <c r="E71" s="16" t="s">
        <v>178</v>
      </c>
      <c r="F71" s="17"/>
      <c r="G71" s="101">
        <f>IF((G22-G37)&lt;0,-(G22-G37),0)</f>
        <v>0</v>
      </c>
      <c r="H71" s="101">
        <f>IF((H22-H37)&lt;0,-(H22-H37),0)</f>
        <v>0</v>
      </c>
      <c r="I71" s="101">
        <f>IF((I22-I37)&lt;0,-(I22-I37),0)</f>
        <v>0</v>
      </c>
      <c r="J71" s="101">
        <f>IF((J22-J37)&lt;0,-(J22-J37),0)</f>
        <v>0</v>
      </c>
      <c r="K71" s="18"/>
      <c r="L71"/>
      <c r="N71" s="18"/>
    </row>
    <row r="72" spans="1:14" ht="25.5">
      <c r="A72" s="14"/>
      <c r="B72" s="15" t="s">
        <v>55</v>
      </c>
      <c r="C72" s="15"/>
      <c r="D72" s="92" t="s">
        <v>339</v>
      </c>
      <c r="E72" s="16"/>
      <c r="F72" s="17"/>
      <c r="G72" s="48"/>
      <c r="H72" s="48"/>
      <c r="I72" s="48"/>
      <c r="J72" s="48">
        <f>H72+I72</f>
        <v>0</v>
      </c>
      <c r="K72" s="18"/>
      <c r="L72"/>
      <c r="M72" s="18"/>
      <c r="N72" s="18"/>
    </row>
    <row r="73" spans="1:14" ht="25.5">
      <c r="A73" s="14"/>
      <c r="B73" s="15"/>
      <c r="C73" s="15" t="s">
        <v>11</v>
      </c>
      <c r="D73" s="90" t="s">
        <v>340</v>
      </c>
      <c r="E73" s="16" t="s">
        <v>179</v>
      </c>
      <c r="F73" s="17"/>
      <c r="G73" s="101">
        <f>G74+G75+G79+G80+G81+G82+G83</f>
        <v>1333516</v>
      </c>
      <c r="H73" s="101">
        <f>H74+H75+H79+H80+H81+H82+H83</f>
        <v>1346043</v>
      </c>
      <c r="I73" s="101">
        <f>I74+I75+I79+I80+I81+I82+I83</f>
        <v>0</v>
      </c>
      <c r="J73" s="101">
        <f>J74+J75+J79+J80+J81+J82+J83</f>
        <v>1346043</v>
      </c>
      <c r="K73" s="18"/>
      <c r="L73"/>
      <c r="M73" s="18"/>
      <c r="N73" s="18"/>
    </row>
    <row r="74" spans="1:14" ht="25.5">
      <c r="A74" s="22" t="s">
        <v>180</v>
      </c>
      <c r="B74" s="15"/>
      <c r="C74" s="15"/>
      <c r="D74" s="91" t="s">
        <v>341</v>
      </c>
      <c r="E74" s="16" t="s">
        <v>181</v>
      </c>
      <c r="F74" s="17"/>
      <c r="G74" s="48">
        <v>263417</v>
      </c>
      <c r="H74" s="48">
        <v>31922</v>
      </c>
      <c r="I74" s="48"/>
      <c r="J74" s="48">
        <f>H74+I74</f>
        <v>31922</v>
      </c>
      <c r="K74" s="18"/>
      <c r="L74"/>
      <c r="M74" s="18"/>
      <c r="N74" s="18"/>
    </row>
    <row r="75" spans="1:14" ht="15.75" customHeight="1">
      <c r="A75" s="14"/>
      <c r="B75" s="15"/>
      <c r="C75" s="15"/>
      <c r="D75" s="90" t="s">
        <v>342</v>
      </c>
      <c r="E75" s="16" t="s">
        <v>183</v>
      </c>
      <c r="F75" s="17"/>
      <c r="G75" s="101">
        <f>G76+G77+G78</f>
        <v>193098</v>
      </c>
      <c r="H75" s="101">
        <f>H76+H77+H78</f>
        <v>175403</v>
      </c>
      <c r="I75" s="101">
        <f>I76+I77+I78</f>
        <v>0</v>
      </c>
      <c r="J75" s="101">
        <f>J76+J77+J78</f>
        <v>175403</v>
      </c>
      <c r="K75" s="18"/>
      <c r="L75"/>
      <c r="M75" s="18"/>
      <c r="N75" s="18"/>
    </row>
    <row r="76" spans="1:14" ht="15.75" customHeight="1">
      <c r="A76" s="14" t="s">
        <v>185</v>
      </c>
      <c r="B76" s="15"/>
      <c r="C76" s="15"/>
      <c r="D76" s="91" t="s">
        <v>182</v>
      </c>
      <c r="E76" s="16" t="s">
        <v>184</v>
      </c>
      <c r="F76" s="17"/>
      <c r="G76" s="48">
        <v>84463</v>
      </c>
      <c r="H76" s="48">
        <v>93247</v>
      </c>
      <c r="I76" s="48"/>
      <c r="J76" s="48">
        <f t="shared" ref="J76:J83" si="5">H76+I76</f>
        <v>93247</v>
      </c>
      <c r="K76" s="18"/>
      <c r="L76"/>
      <c r="M76" s="18"/>
      <c r="N76" s="18"/>
    </row>
    <row r="77" spans="1:14" ht="25.5">
      <c r="A77" s="14" t="s">
        <v>187</v>
      </c>
      <c r="B77" s="15"/>
      <c r="C77" s="15"/>
      <c r="D77" s="91" t="s">
        <v>186</v>
      </c>
      <c r="E77" s="16" t="s">
        <v>188</v>
      </c>
      <c r="F77" s="17"/>
      <c r="G77" s="48">
        <v>108365</v>
      </c>
      <c r="H77" s="48">
        <v>81592</v>
      </c>
      <c r="I77" s="48"/>
      <c r="J77" s="48">
        <f t="shared" si="5"/>
        <v>81592</v>
      </c>
      <c r="K77" s="18"/>
      <c r="L77"/>
      <c r="M77" s="18"/>
      <c r="N77" s="18"/>
    </row>
    <row r="78" spans="1:14" ht="13.5">
      <c r="A78" s="14" t="s">
        <v>191</v>
      </c>
      <c r="B78" s="15"/>
      <c r="C78" s="15"/>
      <c r="D78" s="91" t="s">
        <v>189</v>
      </c>
      <c r="E78" s="16" t="s">
        <v>190</v>
      </c>
      <c r="F78" s="17"/>
      <c r="G78" s="48">
        <v>270</v>
      </c>
      <c r="H78" s="48">
        <v>564</v>
      </c>
      <c r="I78" s="48"/>
      <c r="J78" s="48">
        <f t="shared" si="5"/>
        <v>564</v>
      </c>
      <c r="K78" s="18"/>
      <c r="L78"/>
      <c r="M78" s="18"/>
      <c r="N78" s="18"/>
    </row>
    <row r="79" spans="1:14" ht="13.5">
      <c r="A79" s="14" t="s">
        <v>194</v>
      </c>
      <c r="B79" s="15"/>
      <c r="C79" s="15"/>
      <c r="D79" s="91" t="s">
        <v>192</v>
      </c>
      <c r="E79" s="16" t="s">
        <v>193</v>
      </c>
      <c r="F79" s="17"/>
      <c r="G79" s="48">
        <f>504350+14904</f>
        <v>519254</v>
      </c>
      <c r="H79" s="48">
        <v>169795</v>
      </c>
      <c r="I79" s="48"/>
      <c r="J79" s="48">
        <f t="shared" si="5"/>
        <v>169795</v>
      </c>
      <c r="K79" s="18"/>
      <c r="L79"/>
      <c r="M79" s="18"/>
      <c r="N79" s="18"/>
    </row>
    <row r="80" spans="1:14" ht="25.5">
      <c r="A80" s="22" t="s">
        <v>197</v>
      </c>
      <c r="B80" s="15"/>
      <c r="C80" s="15"/>
      <c r="D80" s="91" t="s">
        <v>195</v>
      </c>
      <c r="E80" s="16" t="s">
        <v>196</v>
      </c>
      <c r="F80" s="17"/>
      <c r="G80" s="48">
        <v>234868</v>
      </c>
      <c r="H80" s="48">
        <v>403116</v>
      </c>
      <c r="I80" s="48"/>
      <c r="J80" s="48">
        <f t="shared" si="5"/>
        <v>403116</v>
      </c>
      <c r="K80" s="18"/>
      <c r="L80"/>
      <c r="M80" s="18"/>
      <c r="N80" s="18"/>
    </row>
    <row r="81" spans="1:14" ht="13.5">
      <c r="A81" s="14" t="s">
        <v>199</v>
      </c>
      <c r="B81" s="15"/>
      <c r="C81" s="15"/>
      <c r="D81" s="91" t="s">
        <v>198</v>
      </c>
      <c r="E81" s="16" t="s">
        <v>200</v>
      </c>
      <c r="F81" s="17"/>
      <c r="G81" s="48">
        <v>1</v>
      </c>
      <c r="H81" s="48">
        <v>360090</v>
      </c>
      <c r="I81" s="48"/>
      <c r="J81" s="48">
        <f t="shared" si="5"/>
        <v>360090</v>
      </c>
      <c r="K81" s="18"/>
      <c r="L81"/>
      <c r="M81" s="18"/>
      <c r="N81" s="18"/>
    </row>
    <row r="82" spans="1:14" ht="13.5">
      <c r="A82" s="14" t="s">
        <v>203</v>
      </c>
      <c r="B82" s="15"/>
      <c r="C82" s="15"/>
      <c r="D82" s="91" t="s">
        <v>201</v>
      </c>
      <c r="E82" s="16" t="s">
        <v>202</v>
      </c>
      <c r="F82" s="17"/>
      <c r="G82" s="48">
        <v>114352</v>
      </c>
      <c r="H82" s="48">
        <v>151487</v>
      </c>
      <c r="I82" s="48"/>
      <c r="J82" s="48">
        <f t="shared" si="5"/>
        <v>151487</v>
      </c>
      <c r="K82" s="18"/>
      <c r="L82"/>
      <c r="M82" s="18"/>
      <c r="N82" s="18"/>
    </row>
    <row r="83" spans="1:14" ht="50.25" customHeight="1">
      <c r="A83" s="22" t="s">
        <v>205</v>
      </c>
      <c r="B83" s="15"/>
      <c r="C83" s="15"/>
      <c r="D83" s="91" t="s">
        <v>204</v>
      </c>
      <c r="E83" s="16" t="s">
        <v>206</v>
      </c>
      <c r="F83" s="17"/>
      <c r="G83" s="48">
        <v>8526</v>
      </c>
      <c r="H83" s="48">
        <v>54230</v>
      </c>
      <c r="I83" s="48"/>
      <c r="J83" s="48">
        <f t="shared" si="5"/>
        <v>54230</v>
      </c>
      <c r="K83" s="18"/>
      <c r="L83"/>
      <c r="M83" s="18"/>
      <c r="N83" s="18"/>
    </row>
    <row r="84" spans="1:14" ht="25.5">
      <c r="A84" s="14"/>
      <c r="B84" s="15"/>
      <c r="C84" s="15" t="s">
        <v>21</v>
      </c>
      <c r="D84" s="90" t="s">
        <v>343</v>
      </c>
      <c r="E84" s="16" t="s">
        <v>207</v>
      </c>
      <c r="F84" s="17"/>
      <c r="G84" s="101">
        <f>G85+G86+G89+G90+G91+G92</f>
        <v>333921</v>
      </c>
      <c r="H84" s="101">
        <f>H85+H86+H89+H90+H91+H92</f>
        <v>627552</v>
      </c>
      <c r="I84" s="101">
        <f>I85+I86+I89+I90+I91+I92</f>
        <v>0</v>
      </c>
      <c r="J84" s="101">
        <f>J85+J86+J89+J90+J91+J92</f>
        <v>627552</v>
      </c>
      <c r="K84" s="18"/>
      <c r="L84"/>
      <c r="M84" s="18"/>
      <c r="N84" s="18"/>
    </row>
    <row r="85" spans="1:14" ht="25.5">
      <c r="A85" s="22" t="s">
        <v>209</v>
      </c>
      <c r="B85" s="19"/>
      <c r="C85" s="19"/>
      <c r="D85" s="91" t="s">
        <v>208</v>
      </c>
      <c r="E85" s="16" t="s">
        <v>210</v>
      </c>
      <c r="F85" s="17"/>
      <c r="G85" s="48">
        <v>0</v>
      </c>
      <c r="H85" s="48">
        <v>0</v>
      </c>
      <c r="I85" s="48"/>
      <c r="J85" s="48">
        <f>H85+I85</f>
        <v>0</v>
      </c>
      <c r="K85" s="18"/>
      <c r="L85"/>
      <c r="M85" s="18"/>
      <c r="N85" s="18"/>
    </row>
    <row r="86" spans="1:14" ht="13.5">
      <c r="A86" s="14"/>
      <c r="B86" s="19"/>
      <c r="C86" s="19"/>
      <c r="D86" s="90" t="s">
        <v>344</v>
      </c>
      <c r="E86" s="16" t="s">
        <v>211</v>
      </c>
      <c r="F86" s="17"/>
      <c r="G86" s="101">
        <f>G87+G88</f>
        <v>186627</v>
      </c>
      <c r="H86" s="101">
        <f>H87+H88</f>
        <v>319880</v>
      </c>
      <c r="I86" s="101">
        <f>I87+I88</f>
        <v>0</v>
      </c>
      <c r="J86" s="101">
        <f>J87+J88</f>
        <v>319880</v>
      </c>
      <c r="K86" s="18"/>
      <c r="L86"/>
      <c r="M86" s="18"/>
      <c r="N86" s="18"/>
    </row>
    <row r="87" spans="1:14" ht="13.5">
      <c r="A87" s="14" t="s">
        <v>214</v>
      </c>
      <c r="B87" s="19"/>
      <c r="C87" s="19"/>
      <c r="D87" s="91" t="s">
        <v>212</v>
      </c>
      <c r="E87" s="16" t="s">
        <v>213</v>
      </c>
      <c r="F87" s="17"/>
      <c r="G87" s="48">
        <v>186627</v>
      </c>
      <c r="H87" s="48">
        <v>319880</v>
      </c>
      <c r="I87" s="48"/>
      <c r="J87" s="48">
        <f t="shared" ref="J87:J92" si="6">H87+I87</f>
        <v>319880</v>
      </c>
      <c r="K87" s="18"/>
      <c r="L87"/>
      <c r="M87" s="18"/>
      <c r="N87" s="18"/>
    </row>
    <row r="88" spans="1:14" ht="13.5">
      <c r="A88" s="14" t="s">
        <v>217</v>
      </c>
      <c r="B88" s="19"/>
      <c r="C88" s="19"/>
      <c r="D88" s="91" t="s">
        <v>215</v>
      </c>
      <c r="E88" s="16" t="s">
        <v>216</v>
      </c>
      <c r="F88" s="17"/>
      <c r="G88" s="48">
        <v>0</v>
      </c>
      <c r="H88" s="48">
        <v>0</v>
      </c>
      <c r="I88" s="48"/>
      <c r="J88" s="48">
        <f t="shared" si="6"/>
        <v>0</v>
      </c>
      <c r="K88" s="18"/>
      <c r="L88"/>
      <c r="M88" s="18"/>
      <c r="N88" s="18"/>
    </row>
    <row r="89" spans="1:14" ht="38.25">
      <c r="A89" s="22" t="s">
        <v>218</v>
      </c>
      <c r="B89" s="19"/>
      <c r="C89" s="19"/>
      <c r="D89" s="91" t="s">
        <v>292</v>
      </c>
      <c r="E89" s="16" t="s">
        <v>219</v>
      </c>
      <c r="F89" s="17"/>
      <c r="G89" s="48">
        <v>61143</v>
      </c>
      <c r="H89" s="48">
        <v>36571</v>
      </c>
      <c r="I89" s="48"/>
      <c r="J89" s="48">
        <f t="shared" si="6"/>
        <v>36571</v>
      </c>
      <c r="K89" s="18"/>
      <c r="L89"/>
      <c r="M89" s="18"/>
      <c r="N89" s="18"/>
    </row>
    <row r="90" spans="1:14" ht="13.5">
      <c r="A90" s="14" t="s">
        <v>220</v>
      </c>
      <c r="B90" s="19"/>
      <c r="C90" s="19"/>
      <c r="D90" s="91" t="s">
        <v>293</v>
      </c>
      <c r="E90" s="16" t="s">
        <v>221</v>
      </c>
      <c r="F90" s="17"/>
      <c r="G90" s="48">
        <v>0</v>
      </c>
      <c r="H90" s="48">
        <v>128024</v>
      </c>
      <c r="I90" s="48"/>
      <c r="J90" s="48">
        <f t="shared" si="6"/>
        <v>128024</v>
      </c>
      <c r="K90" s="18"/>
      <c r="L90"/>
      <c r="M90" s="18"/>
      <c r="N90" s="18"/>
    </row>
    <row r="91" spans="1:14" ht="15.75" customHeight="1">
      <c r="A91" s="14" t="s">
        <v>223</v>
      </c>
      <c r="B91" s="19"/>
      <c r="C91" s="19"/>
      <c r="D91" s="91" t="s">
        <v>294</v>
      </c>
      <c r="E91" s="16" t="s">
        <v>222</v>
      </c>
      <c r="F91" s="17"/>
      <c r="G91" s="48">
        <v>86151</v>
      </c>
      <c r="H91" s="48">
        <v>143077</v>
      </c>
      <c r="I91" s="48"/>
      <c r="J91" s="48">
        <f t="shared" si="6"/>
        <v>143077</v>
      </c>
      <c r="K91" s="18"/>
      <c r="L91"/>
      <c r="M91" s="18"/>
      <c r="N91" s="18"/>
    </row>
    <row r="92" spans="1:14" ht="53.25" customHeight="1">
      <c r="A92" s="22" t="s">
        <v>224</v>
      </c>
      <c r="B92" s="19"/>
      <c r="C92" s="19"/>
      <c r="D92" s="91" t="s">
        <v>295</v>
      </c>
      <c r="E92" s="16" t="s">
        <v>225</v>
      </c>
      <c r="F92" s="17"/>
      <c r="G92" s="48">
        <v>0</v>
      </c>
      <c r="H92" s="48">
        <v>0</v>
      </c>
      <c r="I92" s="48"/>
      <c r="J92" s="48">
        <f t="shared" si="6"/>
        <v>0</v>
      </c>
      <c r="K92" s="18"/>
      <c r="L92"/>
      <c r="M92" s="18"/>
      <c r="N92" s="18"/>
    </row>
    <row r="93" spans="1:14" ht="13.5">
      <c r="A93" s="14"/>
      <c r="B93" s="15"/>
      <c r="C93" s="15" t="s">
        <v>53</v>
      </c>
      <c r="D93" s="90" t="s">
        <v>345</v>
      </c>
      <c r="E93" s="16" t="s">
        <v>226</v>
      </c>
      <c r="F93" s="17"/>
      <c r="G93" s="101">
        <f>IF((G73-G84)&gt;0,(G73-G84),0)</f>
        <v>999595</v>
      </c>
      <c r="H93" s="101">
        <f>IF((H73-H84)&gt;0,(H73-H84),0)</f>
        <v>718491</v>
      </c>
      <c r="I93" s="101">
        <f>IF((I73-I84)&gt;0,(I73-I84),0)</f>
        <v>0</v>
      </c>
      <c r="J93" s="101">
        <f>IF((J73-J84)&gt;0,(J73-J84),0)</f>
        <v>718491</v>
      </c>
      <c r="K93" s="18"/>
      <c r="L93"/>
      <c r="M93" s="18"/>
      <c r="N93" s="18"/>
    </row>
    <row r="94" spans="1:14" ht="13.5">
      <c r="A94" s="14"/>
      <c r="B94" s="15"/>
      <c r="C94" s="15" t="s">
        <v>54</v>
      </c>
      <c r="D94" s="90" t="s">
        <v>346</v>
      </c>
      <c r="E94" s="16" t="s">
        <v>227</v>
      </c>
      <c r="F94" s="17"/>
      <c r="G94" s="101">
        <f>IF((G73-G84)&lt;0,-(G73-G84),0)</f>
        <v>0</v>
      </c>
      <c r="H94" s="101">
        <f>IF((H73-H84)&lt;0,-(H73-H84),0)</f>
        <v>0</v>
      </c>
      <c r="I94" s="101">
        <f>IF((I73-I84)&lt;0,-(I73-I84),0)</f>
        <v>0</v>
      </c>
      <c r="J94" s="101">
        <f>IF((J73-J84)&lt;0,-(J73-J84),0)</f>
        <v>0</v>
      </c>
      <c r="K94" s="18"/>
      <c r="L94"/>
      <c r="M94" s="18"/>
      <c r="N94" s="18"/>
    </row>
    <row r="95" spans="1:14" ht="24.75" customHeight="1">
      <c r="A95" s="21"/>
      <c r="B95" s="23" t="s">
        <v>83</v>
      </c>
      <c r="C95" s="23"/>
      <c r="D95" s="93" t="s">
        <v>347</v>
      </c>
      <c r="E95" s="16" t="s">
        <v>228</v>
      </c>
      <c r="F95" s="17"/>
      <c r="G95" s="101">
        <f>G96+G101+G106-G107</f>
        <v>7271457</v>
      </c>
      <c r="H95" s="101">
        <f>H96+H101+H106-H107</f>
        <v>7267001</v>
      </c>
      <c r="I95" s="101">
        <f>I96+I101+I106-I107</f>
        <v>0</v>
      </c>
      <c r="J95" s="101">
        <f>J96+J101+J106-J107</f>
        <v>7267001</v>
      </c>
      <c r="K95" s="18"/>
      <c r="L95"/>
      <c r="M95" s="18"/>
      <c r="N95" s="18"/>
    </row>
    <row r="96" spans="1:14" ht="13.5" customHeight="1">
      <c r="A96" s="16"/>
      <c r="B96" s="19"/>
      <c r="C96" s="19"/>
      <c r="D96" s="90" t="s">
        <v>348</v>
      </c>
      <c r="E96" s="16" t="s">
        <v>229</v>
      </c>
      <c r="F96" s="20"/>
      <c r="G96" s="102">
        <f>G97+G98-G99+G100</f>
        <v>5541054</v>
      </c>
      <c r="H96" s="102">
        <f>H97+H98-H99+H100</f>
        <v>5365450</v>
      </c>
      <c r="I96" s="102">
        <f>I97+I98-I99+I100</f>
        <v>0</v>
      </c>
      <c r="J96" s="102">
        <f>J97+J98-J99+J100</f>
        <v>5365450</v>
      </c>
      <c r="K96" s="18"/>
      <c r="L96"/>
      <c r="M96" s="18"/>
      <c r="N96" s="18"/>
    </row>
    <row r="97" spans="1:14" ht="13.5" customHeight="1">
      <c r="A97" s="16" t="s">
        <v>56</v>
      </c>
      <c r="B97" s="19"/>
      <c r="C97" s="19"/>
      <c r="D97" s="91" t="s">
        <v>57</v>
      </c>
      <c r="E97" s="16" t="s">
        <v>230</v>
      </c>
      <c r="F97" s="17"/>
      <c r="G97" s="48">
        <f>586147+30005</f>
        <v>616152</v>
      </c>
      <c r="H97" s="48">
        <f>528810+17181</f>
        <v>545991</v>
      </c>
      <c r="I97" s="48"/>
      <c r="J97" s="48">
        <f>H97+I97</f>
        <v>545991</v>
      </c>
      <c r="K97" s="18"/>
      <c r="L97"/>
      <c r="M97" s="18"/>
      <c r="N97" s="18"/>
    </row>
    <row r="98" spans="1:14" ht="25.5" customHeight="1">
      <c r="A98" s="16" t="s">
        <v>58</v>
      </c>
      <c r="B98" s="19"/>
      <c r="C98" s="19"/>
      <c r="D98" s="91" t="s">
        <v>59</v>
      </c>
      <c r="E98" s="16" t="s">
        <v>231</v>
      </c>
      <c r="F98" s="17"/>
      <c r="G98" s="48">
        <f>4954907+328175</f>
        <v>5283082</v>
      </c>
      <c r="H98" s="48">
        <f>4836640+111684</f>
        <v>4948324</v>
      </c>
      <c r="I98" s="48"/>
      <c r="J98" s="48">
        <f>H98+I98</f>
        <v>4948324</v>
      </c>
      <c r="K98" s="18"/>
      <c r="L98"/>
      <c r="M98" s="18"/>
      <c r="N98" s="18"/>
    </row>
    <row r="99" spans="1:14" ht="25.5" customHeight="1">
      <c r="A99" s="16" t="s">
        <v>60</v>
      </c>
      <c r="B99" s="19"/>
      <c r="C99" s="19"/>
      <c r="D99" s="91" t="s">
        <v>61</v>
      </c>
      <c r="E99" s="16" t="s">
        <v>232</v>
      </c>
      <c r="F99" s="17"/>
      <c r="G99" s="48">
        <v>358180</v>
      </c>
      <c r="H99" s="48">
        <v>128865</v>
      </c>
      <c r="I99" s="48"/>
      <c r="J99" s="48">
        <f>H99+I99</f>
        <v>128865</v>
      </c>
      <c r="K99" s="18"/>
      <c r="L99"/>
      <c r="M99" s="18"/>
      <c r="N99" s="18"/>
    </row>
    <row r="100" spans="1:14" ht="15" customHeight="1">
      <c r="A100" s="16" t="s">
        <v>60</v>
      </c>
      <c r="B100" s="19"/>
      <c r="C100" s="19"/>
      <c r="D100" s="91" t="s">
        <v>62</v>
      </c>
      <c r="E100" s="16" t="s">
        <v>233</v>
      </c>
      <c r="F100" s="17"/>
      <c r="G100" s="48">
        <v>0</v>
      </c>
      <c r="H100" s="48">
        <v>0</v>
      </c>
      <c r="I100" s="48"/>
      <c r="J100" s="48">
        <f>H100+I100</f>
        <v>0</v>
      </c>
      <c r="K100" s="18"/>
      <c r="L100"/>
      <c r="M100" s="18"/>
      <c r="N100" s="18"/>
    </row>
    <row r="101" spans="1:14" ht="15" customHeight="1">
      <c r="A101" s="16"/>
      <c r="B101" s="19"/>
      <c r="C101" s="19"/>
      <c r="D101" s="90" t="s">
        <v>349</v>
      </c>
      <c r="E101" s="16" t="s">
        <v>234</v>
      </c>
      <c r="F101" s="20"/>
      <c r="G101" s="102">
        <f>G102+G103+G104+G105</f>
        <v>1817636</v>
      </c>
      <c r="H101" s="102">
        <f>H102+H103+H104+H105</f>
        <v>1898636</v>
      </c>
      <c r="I101" s="102">
        <f>I102+I103+I104+I105</f>
        <v>0</v>
      </c>
      <c r="J101" s="102">
        <f>J102+J103+J104+J105</f>
        <v>1898636</v>
      </c>
      <c r="K101" s="18"/>
      <c r="L101"/>
      <c r="M101" s="18"/>
      <c r="N101" s="18"/>
    </row>
    <row r="102" spans="1:14" ht="13.5" customHeight="1">
      <c r="A102" s="16" t="s">
        <v>63</v>
      </c>
      <c r="B102" s="19"/>
      <c r="C102" s="19"/>
      <c r="D102" s="91" t="s">
        <v>64</v>
      </c>
      <c r="E102" s="16" t="s">
        <v>235</v>
      </c>
      <c r="F102" s="17"/>
      <c r="G102" s="48">
        <v>327122</v>
      </c>
      <c r="H102" s="48">
        <v>472922</v>
      </c>
      <c r="I102" s="48"/>
      <c r="J102" s="48">
        <f t="shared" ref="J102:J107" si="7">H102+I102</f>
        <v>472922</v>
      </c>
      <c r="K102" s="18"/>
      <c r="L102"/>
      <c r="M102" s="18"/>
      <c r="N102" s="18"/>
    </row>
    <row r="103" spans="1:14" ht="25.5" customHeight="1">
      <c r="A103" s="16" t="s">
        <v>65</v>
      </c>
      <c r="B103" s="19"/>
      <c r="C103" s="19"/>
      <c r="D103" s="91" t="s">
        <v>66</v>
      </c>
      <c r="E103" s="16" t="s">
        <v>236</v>
      </c>
      <c r="F103" s="17"/>
      <c r="G103" s="48">
        <v>440064</v>
      </c>
      <c r="H103" s="48">
        <v>429684</v>
      </c>
      <c r="I103" s="48"/>
      <c r="J103" s="48">
        <f t="shared" si="7"/>
        <v>429684</v>
      </c>
      <c r="K103" s="18"/>
      <c r="L103"/>
      <c r="M103" s="18"/>
      <c r="N103" s="18"/>
    </row>
    <row r="104" spans="1:14" ht="15" customHeight="1">
      <c r="A104" s="16" t="s">
        <v>67</v>
      </c>
      <c r="B104" s="19"/>
      <c r="C104" s="19"/>
      <c r="D104" s="91" t="s">
        <v>68</v>
      </c>
      <c r="E104" s="16" t="s">
        <v>237</v>
      </c>
      <c r="F104" s="17"/>
      <c r="G104" s="48">
        <v>852975</v>
      </c>
      <c r="H104" s="48">
        <v>851395</v>
      </c>
      <c r="I104" s="48"/>
      <c r="J104" s="48">
        <f t="shared" si="7"/>
        <v>851395</v>
      </c>
      <c r="K104" s="18"/>
      <c r="L104"/>
      <c r="M104" s="18"/>
      <c r="N104" s="18"/>
    </row>
    <row r="105" spans="1:14" ht="25.5" customHeight="1">
      <c r="A105" s="16" t="s">
        <v>36</v>
      </c>
      <c r="B105" s="19"/>
      <c r="C105" s="19"/>
      <c r="D105" s="91" t="s">
        <v>69</v>
      </c>
      <c r="E105" s="16" t="s">
        <v>238</v>
      </c>
      <c r="F105" s="17"/>
      <c r="G105" s="48">
        <v>197475</v>
      </c>
      <c r="H105" s="48">
        <v>144635</v>
      </c>
      <c r="I105" s="48"/>
      <c r="J105" s="48">
        <f t="shared" si="7"/>
        <v>144635</v>
      </c>
      <c r="K105" s="18"/>
      <c r="L105"/>
      <c r="M105" s="18"/>
      <c r="N105" s="18"/>
    </row>
    <row r="106" spans="1:14" ht="23.25" customHeight="1">
      <c r="A106" s="16" t="s">
        <v>36</v>
      </c>
      <c r="B106" s="19"/>
      <c r="C106" s="19"/>
      <c r="D106" s="91" t="s">
        <v>70</v>
      </c>
      <c r="E106" s="16" t="s">
        <v>239</v>
      </c>
      <c r="F106" s="20"/>
      <c r="G106" s="48">
        <v>34569</v>
      </c>
      <c r="H106" s="103">
        <v>132898</v>
      </c>
      <c r="I106" s="48"/>
      <c r="J106" s="103">
        <f t="shared" si="7"/>
        <v>132898</v>
      </c>
      <c r="K106" s="18"/>
      <c r="L106"/>
      <c r="M106" s="18"/>
      <c r="N106" s="18"/>
    </row>
    <row r="107" spans="1:14" ht="16.5" customHeight="1">
      <c r="A107" s="16" t="s">
        <v>71</v>
      </c>
      <c r="B107" s="19"/>
      <c r="C107" s="19"/>
      <c r="D107" s="91" t="s">
        <v>72</v>
      </c>
      <c r="E107" s="16" t="s">
        <v>240</v>
      </c>
      <c r="F107" s="20"/>
      <c r="G107" s="48">
        <v>121802</v>
      </c>
      <c r="H107" s="103">
        <v>129983</v>
      </c>
      <c r="I107" s="48"/>
      <c r="J107" s="103">
        <f t="shared" si="7"/>
        <v>129983</v>
      </c>
      <c r="K107" s="18"/>
      <c r="L107"/>
      <c r="M107" s="18"/>
      <c r="N107" s="18"/>
    </row>
    <row r="108" spans="1:14" ht="25.5">
      <c r="A108" s="14"/>
      <c r="B108" s="15"/>
      <c r="C108" s="15" t="s">
        <v>11</v>
      </c>
      <c r="D108" s="90" t="s">
        <v>350</v>
      </c>
      <c r="E108" s="16" t="s">
        <v>241</v>
      </c>
      <c r="F108" s="17"/>
      <c r="G108" s="105">
        <f>IF((G70+G93-G71-G94-G95)&gt;0,(G70+G93-G71-G94-G95),0)</f>
        <v>1551936</v>
      </c>
      <c r="H108" s="105">
        <f>IF((H70+H93-H71-H94-H95)&gt;0,(H70+H93-H71-H94-H95),0)</f>
        <v>935338</v>
      </c>
      <c r="I108" s="105">
        <f>IF((I70+I93-I71-I94-I95)&gt;0,(I70+I93-I71-I94-I95),0)</f>
        <v>0</v>
      </c>
      <c r="J108" s="105">
        <f>IF((J70+J93-J71-J94-J95)&gt;0,(J70+J93-J71-J94-J95),0)</f>
        <v>935338</v>
      </c>
      <c r="K108" s="18"/>
      <c r="L108"/>
      <c r="M108" s="18"/>
      <c r="N108" s="18"/>
    </row>
    <row r="109" spans="1:14" ht="25.5">
      <c r="A109" s="14"/>
      <c r="B109" s="15"/>
      <c r="C109" s="15" t="s">
        <v>21</v>
      </c>
      <c r="D109" s="90" t="s">
        <v>351</v>
      </c>
      <c r="E109" s="16" t="s">
        <v>242</v>
      </c>
      <c r="F109" s="17"/>
      <c r="G109" s="105">
        <f>IF((G70+G93-G71-G94-G95)&lt;0,-(G70+G93-G71-G94-G95),0)</f>
        <v>0</v>
      </c>
      <c r="H109" s="105">
        <f>IF((H70+H93-H71-H94-H95)&lt;0,-(H70+H93-H71-H94-H95),0)</f>
        <v>0</v>
      </c>
      <c r="I109" s="105">
        <f>IF((I70+I93-I71-I94-I95)&lt;0,-(I70+I93-I71-I94-I95),0)</f>
        <v>0</v>
      </c>
      <c r="J109" s="105">
        <f>IF((J70+J93-J71-J94-J95)&lt;0,-(J70+J93-J71-J94-J95),0)</f>
        <v>0</v>
      </c>
      <c r="K109" s="18"/>
      <c r="L109"/>
      <c r="M109" s="18"/>
      <c r="N109" s="18"/>
    </row>
    <row r="110" spans="1:14" ht="25.5">
      <c r="A110" s="16" t="s">
        <v>73</v>
      </c>
      <c r="B110" s="19"/>
      <c r="C110" s="15" t="s">
        <v>53</v>
      </c>
      <c r="D110" s="90" t="s">
        <v>243</v>
      </c>
      <c r="E110" s="16" t="s">
        <v>244</v>
      </c>
      <c r="F110" s="20"/>
      <c r="G110" s="101">
        <v>182561</v>
      </c>
      <c r="H110" s="102">
        <v>290880</v>
      </c>
      <c r="I110" s="101"/>
      <c r="J110" s="102">
        <f t="shared" ref="J110:J115" si="8">H110+I110</f>
        <v>290880</v>
      </c>
      <c r="K110" s="18"/>
      <c r="L110"/>
      <c r="M110" s="18"/>
      <c r="N110" s="18"/>
    </row>
    <row r="111" spans="1:14" ht="34.5" customHeight="1">
      <c r="A111" s="16" t="s">
        <v>74</v>
      </c>
      <c r="B111" s="19"/>
      <c r="C111" s="15" t="s">
        <v>54</v>
      </c>
      <c r="D111" s="90" t="s">
        <v>245</v>
      </c>
      <c r="E111" s="16" t="s">
        <v>246</v>
      </c>
      <c r="F111" s="20"/>
      <c r="G111" s="101">
        <v>53751</v>
      </c>
      <c r="H111" s="102">
        <v>78079</v>
      </c>
      <c r="I111" s="101"/>
      <c r="J111" s="102">
        <f t="shared" si="8"/>
        <v>78079</v>
      </c>
      <c r="K111" s="18"/>
      <c r="L111"/>
      <c r="M111" s="18"/>
      <c r="N111" s="18"/>
    </row>
    <row r="112" spans="1:14" ht="38.25">
      <c r="A112" s="16" t="s">
        <v>247</v>
      </c>
      <c r="B112" s="19"/>
      <c r="C112" s="15" t="s">
        <v>75</v>
      </c>
      <c r="D112" s="90" t="s">
        <v>248</v>
      </c>
      <c r="E112" s="16" t="s">
        <v>249</v>
      </c>
      <c r="F112" s="20"/>
      <c r="G112" s="101">
        <v>558743</v>
      </c>
      <c r="H112" s="102">
        <v>879348</v>
      </c>
      <c r="I112" s="101"/>
      <c r="J112" s="102">
        <f t="shared" si="8"/>
        <v>879348</v>
      </c>
      <c r="K112" s="18"/>
      <c r="L112"/>
      <c r="M112" s="18"/>
      <c r="N112" s="18"/>
    </row>
    <row r="113" spans="1:14" ht="38.25">
      <c r="A113" s="16" t="s">
        <v>250</v>
      </c>
      <c r="B113" s="19"/>
      <c r="C113" s="15" t="s">
        <v>76</v>
      </c>
      <c r="D113" s="90" t="s">
        <v>251</v>
      </c>
      <c r="E113" s="16" t="s">
        <v>252</v>
      </c>
      <c r="F113" s="20"/>
      <c r="G113" s="101">
        <f>1171346+12582</f>
        <v>1183928</v>
      </c>
      <c r="H113" s="102">
        <v>1526861</v>
      </c>
      <c r="I113" s="101"/>
      <c r="J113" s="102">
        <f t="shared" si="8"/>
        <v>1526861</v>
      </c>
      <c r="K113" s="18"/>
      <c r="L113"/>
      <c r="M113" s="18"/>
      <c r="N113" s="18"/>
    </row>
    <row r="114" spans="1:14" ht="13.5">
      <c r="A114" s="16" t="s">
        <v>257</v>
      </c>
      <c r="B114" s="19"/>
      <c r="C114" s="15" t="s">
        <v>77</v>
      </c>
      <c r="D114" s="90" t="s">
        <v>253</v>
      </c>
      <c r="E114" s="16" t="s">
        <v>255</v>
      </c>
      <c r="F114" s="20"/>
      <c r="G114" s="101">
        <v>81238</v>
      </c>
      <c r="H114" s="102">
        <v>114383</v>
      </c>
      <c r="I114" s="101"/>
      <c r="J114" s="102">
        <f t="shared" si="8"/>
        <v>114383</v>
      </c>
      <c r="K114" s="18"/>
      <c r="L114"/>
      <c r="M114" s="18"/>
      <c r="N114" s="18"/>
    </row>
    <row r="115" spans="1:14" ht="13.5">
      <c r="A115" s="16" t="s">
        <v>258</v>
      </c>
      <c r="B115" s="19"/>
      <c r="C115" s="15" t="s">
        <v>78</v>
      </c>
      <c r="D115" s="90" t="s">
        <v>254</v>
      </c>
      <c r="E115" s="16" t="s">
        <v>256</v>
      </c>
      <c r="F115" s="20"/>
      <c r="G115" s="101">
        <f>70732-2</f>
        <v>70730</v>
      </c>
      <c r="H115" s="102">
        <f>282155+2</f>
        <v>282157</v>
      </c>
      <c r="I115" s="101"/>
      <c r="J115" s="102">
        <f t="shared" si="8"/>
        <v>282157</v>
      </c>
      <c r="K115" s="18"/>
      <c r="L115"/>
      <c r="M115" s="18"/>
      <c r="N115" s="18"/>
    </row>
    <row r="116" spans="1:14" ht="38.25">
      <c r="A116" s="14"/>
      <c r="B116" s="15"/>
      <c r="C116" s="15" t="s">
        <v>80</v>
      </c>
      <c r="D116" s="90" t="s">
        <v>352</v>
      </c>
      <c r="E116" s="16" t="s">
        <v>260</v>
      </c>
      <c r="F116" s="17"/>
      <c r="G116" s="105">
        <f>IF((G108+G110+G112+G114-G109-G111-G113-G115)&gt;0,(G108+G110+G112+G114-G109-G111-G113-G115),0)</f>
        <v>1066069</v>
      </c>
      <c r="H116" s="105">
        <f>IF((H108+H110+H112+H114-H109-H111-H113-H115)&gt;0,(H108+H110+H112+H114-H109-H111-H113-H115),0)</f>
        <v>332852</v>
      </c>
      <c r="I116" s="105">
        <f>IF((I108+I110+I112+I114-I109-I111-I113-I115)&gt;0,(I108+I110+I112+I114-I109-I111-I113-I115),0)</f>
        <v>0</v>
      </c>
      <c r="J116" s="105">
        <f>IF((J108+J110+J112+J114-J109-J111-J113-J115)&gt;0,(J108+J110+J112+J114-J109-J111-J113-J115),0)</f>
        <v>332852</v>
      </c>
      <c r="K116" s="18"/>
      <c r="L116"/>
      <c r="M116" s="18"/>
      <c r="N116" s="18"/>
    </row>
    <row r="117" spans="1:14" ht="38.25">
      <c r="A117" s="14"/>
      <c r="B117" s="15"/>
      <c r="C117" s="15" t="s">
        <v>82</v>
      </c>
      <c r="D117" s="90" t="s">
        <v>353</v>
      </c>
      <c r="E117" s="16" t="s">
        <v>261</v>
      </c>
      <c r="F117" s="17"/>
      <c r="G117" s="101">
        <f>IF((G108+G110+G112+G114-G109-G111-G113-G115)&lt;0,-(G108+G110+G112+G114-G109-G111-G113-G115),0)</f>
        <v>0</v>
      </c>
      <c r="H117" s="101">
        <f>IF((H108+H110+H112+H114-H109-H111-H113-H115)&lt;0,-(H108+H110+H112+H114-H109-H111-H113-H115),0)</f>
        <v>0</v>
      </c>
      <c r="I117" s="101">
        <f>IF((I108+I110+I112+I114-I109-I111-I113-I115)&lt;0,-(I108+I110+I112+I114-I109-I111-I113-I115),0)</f>
        <v>0</v>
      </c>
      <c r="J117" s="101">
        <f>IF((J108+J110+J112+J114-J109-J111-J113-J115)&lt;0,-(J108+J110+J112+J114-J109-J111-J113-J115),0)</f>
        <v>0</v>
      </c>
      <c r="K117" s="18"/>
      <c r="L117"/>
      <c r="M117" s="18"/>
      <c r="N117" s="18"/>
    </row>
    <row r="118" spans="1:14" ht="51">
      <c r="A118" s="16" t="s">
        <v>79</v>
      </c>
      <c r="B118" s="19"/>
      <c r="C118" s="15" t="s">
        <v>284</v>
      </c>
      <c r="D118" s="90" t="s">
        <v>259</v>
      </c>
      <c r="E118" s="16" t="s">
        <v>262</v>
      </c>
      <c r="F118" s="20"/>
      <c r="G118" s="101">
        <v>0</v>
      </c>
      <c r="H118" s="102">
        <v>0</v>
      </c>
      <c r="I118" s="101"/>
      <c r="J118" s="102">
        <f>H118+I118</f>
        <v>0</v>
      </c>
      <c r="K118" s="18"/>
      <c r="L118"/>
      <c r="M118" s="18"/>
      <c r="N118" s="18"/>
    </row>
    <row r="119" spans="1:14" ht="51">
      <c r="A119" s="16" t="s">
        <v>81</v>
      </c>
      <c r="B119" s="19"/>
      <c r="C119" s="15" t="s">
        <v>285</v>
      </c>
      <c r="D119" s="90" t="s">
        <v>263</v>
      </c>
      <c r="E119" s="16" t="s">
        <v>264</v>
      </c>
      <c r="F119" s="20"/>
      <c r="G119" s="101">
        <v>5241</v>
      </c>
      <c r="H119" s="102">
        <v>5119</v>
      </c>
      <c r="I119" s="101"/>
      <c r="J119" s="102">
        <f>H119+I119</f>
        <v>5119</v>
      </c>
      <c r="K119" s="18"/>
      <c r="L119"/>
      <c r="M119" s="18"/>
      <c r="N119" s="18"/>
    </row>
    <row r="120" spans="1:14" ht="25.5" customHeight="1">
      <c r="A120" s="16"/>
      <c r="B120" s="15" t="s">
        <v>84</v>
      </c>
      <c r="C120" s="19"/>
      <c r="D120" s="90" t="s">
        <v>354</v>
      </c>
      <c r="E120" s="16" t="s">
        <v>271</v>
      </c>
      <c r="F120" s="20"/>
      <c r="G120" s="102">
        <f>IF((G116+G118-G117-G119)&gt;0,(G116+G118-G117-G119),0)</f>
        <v>1060828</v>
      </c>
      <c r="H120" s="102">
        <f>IF((H116+H118-H117-H119)&gt;0,(H116+H118-H117-H119),0)</f>
        <v>327733</v>
      </c>
      <c r="I120" s="102">
        <f>IF((I116+I118-I117-I119)&gt;0,(I116+I118-I117-I119),0)</f>
        <v>0</v>
      </c>
      <c r="J120" s="102">
        <f>IF((J116+J118-J117-J119)&gt;0,(J116+J118-J117-J119),0)</f>
        <v>327733</v>
      </c>
      <c r="K120" s="18"/>
      <c r="L120"/>
      <c r="M120" s="18"/>
      <c r="N120" s="18"/>
    </row>
    <row r="121" spans="1:14" ht="25.5" customHeight="1">
      <c r="A121" s="16"/>
      <c r="B121" s="15" t="s">
        <v>85</v>
      </c>
      <c r="C121" s="19"/>
      <c r="D121" s="90" t="s">
        <v>355</v>
      </c>
      <c r="E121" s="16" t="s">
        <v>272</v>
      </c>
      <c r="F121" s="20"/>
      <c r="G121" s="102">
        <f>IF((G116+G118-G117-G119)&lt;0,-(G116+G118-G117-G119),0)</f>
        <v>0</v>
      </c>
      <c r="H121" s="102">
        <f>IF((H116+H118-H117-H119)&lt;0,-(H116+H118-H117-H119),0)</f>
        <v>0</v>
      </c>
      <c r="I121" s="102">
        <f>IF((I116+I118-I117-I119)&lt;0,-(I116+I118-I117-I119),0)</f>
        <v>0</v>
      </c>
      <c r="J121" s="102">
        <f>IF((J116+J118-J117-J119)&lt;0,-(J116+J118-J117-J119),0)</f>
        <v>0</v>
      </c>
      <c r="K121" s="18"/>
      <c r="L121"/>
      <c r="M121" s="18"/>
      <c r="N121" s="18"/>
    </row>
    <row r="122" spans="1:14" ht="20.100000000000001" customHeight="1">
      <c r="A122" s="16"/>
      <c r="B122" s="15" t="s">
        <v>89</v>
      </c>
      <c r="C122" s="19"/>
      <c r="D122" s="90" t="s">
        <v>98</v>
      </c>
      <c r="E122" s="16"/>
      <c r="F122" s="24"/>
      <c r="G122" s="48"/>
      <c r="H122" s="48">
        <v>0</v>
      </c>
      <c r="I122" s="48"/>
      <c r="J122" s="48"/>
      <c r="K122" s="18"/>
      <c r="L122"/>
      <c r="M122" s="18"/>
      <c r="N122" s="18"/>
    </row>
    <row r="123" spans="1:14" ht="20.100000000000001" customHeight="1">
      <c r="A123" s="16">
        <v>721</v>
      </c>
      <c r="B123" s="19"/>
      <c r="C123" s="19"/>
      <c r="D123" s="91" t="s">
        <v>86</v>
      </c>
      <c r="E123" s="16" t="s">
        <v>273</v>
      </c>
      <c r="F123" s="17"/>
      <c r="G123" s="48">
        <v>191971</v>
      </c>
      <c r="H123" s="48">
        <v>0</v>
      </c>
      <c r="I123" s="48"/>
      <c r="J123" s="48">
        <f>H123+I123</f>
        <v>0</v>
      </c>
      <c r="K123" s="18"/>
      <c r="L123"/>
      <c r="M123" s="18"/>
      <c r="N123" s="18"/>
    </row>
    <row r="124" spans="1:14" ht="25.5">
      <c r="A124" s="16">
        <v>342</v>
      </c>
      <c r="B124" s="19"/>
      <c r="C124" s="19"/>
      <c r="D124" s="100" t="s">
        <v>87</v>
      </c>
      <c r="E124" s="16" t="s">
        <v>274</v>
      </c>
      <c r="F124" s="17"/>
      <c r="G124" s="48">
        <v>28909</v>
      </c>
      <c r="H124" s="48">
        <v>42585</v>
      </c>
      <c r="I124" s="48">
        <v>17821</v>
      </c>
      <c r="J124" s="48">
        <f>H124+I124</f>
        <v>60406</v>
      </c>
      <c r="K124" s="18"/>
      <c r="L124"/>
      <c r="M124" s="18"/>
      <c r="N124" s="18"/>
    </row>
    <row r="125" spans="1:14" ht="25.5">
      <c r="A125" s="16">
        <v>352</v>
      </c>
      <c r="B125" s="19"/>
      <c r="C125" s="19"/>
      <c r="D125" s="100" t="s">
        <v>88</v>
      </c>
      <c r="E125" s="16" t="s">
        <v>275</v>
      </c>
      <c r="F125" s="17"/>
      <c r="G125" s="48">
        <v>0</v>
      </c>
      <c r="H125" s="48">
        <v>0</v>
      </c>
      <c r="I125" s="48"/>
      <c r="J125" s="48">
        <f>H125+I125</f>
        <v>0</v>
      </c>
      <c r="K125" s="18"/>
      <c r="L125"/>
      <c r="M125" s="18"/>
      <c r="N125" s="18"/>
    </row>
    <row r="126" spans="1:14" ht="25.5">
      <c r="A126" s="16"/>
      <c r="B126" s="15" t="s">
        <v>90</v>
      </c>
      <c r="C126" s="15"/>
      <c r="D126" s="94" t="s">
        <v>356</v>
      </c>
      <c r="E126" s="16" t="s">
        <v>276</v>
      </c>
      <c r="F126" s="17"/>
      <c r="G126" s="105">
        <f>IF((G120-G121-G123+G124-G125)&gt;0,G120-G121-G123+G124-G125,"0")</f>
        <v>897766</v>
      </c>
      <c r="H126" s="105">
        <f>IF((H120-H121-H123+H124-H125)&gt;0,H120-H121-H123+H124-H125,"0")</f>
        <v>370318</v>
      </c>
      <c r="I126" s="105">
        <f>IF((I120-I121-I123+I124-I125)&gt;0,I120-I121-I123+I124-I125,"0")</f>
        <v>17821</v>
      </c>
      <c r="J126" s="105">
        <f>IF((J120-J121-J123+J124-J125)&gt;0,J120-J121-J123+J124-J125,"0")</f>
        <v>388139</v>
      </c>
      <c r="K126" s="18"/>
      <c r="L126"/>
      <c r="M126" s="18"/>
      <c r="N126" s="18"/>
    </row>
    <row r="127" spans="1:14" ht="13.5">
      <c r="A127" s="16"/>
      <c r="B127" s="15"/>
      <c r="C127" s="15"/>
      <c r="D127" s="95" t="s">
        <v>265</v>
      </c>
      <c r="E127" s="16" t="s">
        <v>277</v>
      </c>
      <c r="F127" s="17"/>
      <c r="G127" s="48"/>
      <c r="H127" s="48"/>
      <c r="I127" s="48"/>
      <c r="J127" s="48"/>
      <c r="K127" s="18"/>
      <c r="L127"/>
      <c r="M127" s="18"/>
      <c r="N127" s="18"/>
    </row>
    <row r="128" spans="1:14" ht="13.5">
      <c r="A128" s="16"/>
      <c r="B128" s="15"/>
      <c r="C128" s="15"/>
      <c r="D128" s="95" t="s">
        <v>266</v>
      </c>
      <c r="E128" s="16" t="s">
        <v>278</v>
      </c>
      <c r="F128" s="17"/>
      <c r="G128" s="48"/>
      <c r="H128" s="48"/>
      <c r="I128" s="48"/>
      <c r="J128" s="48"/>
      <c r="K128" s="18"/>
      <c r="L128"/>
      <c r="M128" s="18"/>
      <c r="N128" s="18"/>
    </row>
    <row r="129" spans="1:14" ht="25.5">
      <c r="A129" s="16"/>
      <c r="B129" s="15" t="s">
        <v>91</v>
      </c>
      <c r="C129" s="15"/>
      <c r="D129" s="90" t="s">
        <v>357</v>
      </c>
      <c r="E129" s="16" t="s">
        <v>279</v>
      </c>
      <c r="F129" s="17"/>
      <c r="G129" s="105" t="str">
        <f t="shared" ref="G129" si="9">IF((G120-G121-G123+G124-G125)&lt;0,-(G120-G121-G123+G124-G125),"0")</f>
        <v>0</v>
      </c>
      <c r="H129" s="105" t="str">
        <f t="shared" ref="H129:J129" si="10">IF((H120-H121-H123+H124-H125)&lt;0,-(H120-H121-H123+H124-H125),"0")</f>
        <v>0</v>
      </c>
      <c r="I129" s="105" t="str">
        <f t="shared" si="10"/>
        <v>0</v>
      </c>
      <c r="J129" s="105" t="str">
        <f t="shared" si="10"/>
        <v>0</v>
      </c>
      <c r="K129" s="18"/>
      <c r="L129"/>
      <c r="M129" s="18"/>
      <c r="N129" s="18"/>
    </row>
    <row r="130" spans="1:14" ht="13.5">
      <c r="A130" s="16"/>
      <c r="B130" s="15"/>
      <c r="C130" s="15"/>
      <c r="D130" s="91" t="s">
        <v>267</v>
      </c>
      <c r="E130" s="16" t="s">
        <v>280</v>
      </c>
      <c r="F130" s="17"/>
      <c r="G130" s="48"/>
      <c r="H130" s="48"/>
      <c r="I130" s="48"/>
      <c r="J130" s="48"/>
      <c r="K130" s="18"/>
      <c r="L130"/>
      <c r="M130" s="18"/>
      <c r="N130" s="18"/>
    </row>
    <row r="131" spans="1:14" ht="13.5">
      <c r="A131" s="16"/>
      <c r="B131" s="15"/>
      <c r="C131" s="15"/>
      <c r="D131" s="91" t="s">
        <v>268</v>
      </c>
      <c r="E131" s="16" t="s">
        <v>281</v>
      </c>
      <c r="F131" s="17"/>
      <c r="G131" s="48"/>
      <c r="H131" s="48"/>
      <c r="I131" s="48"/>
      <c r="J131" s="48"/>
      <c r="K131" s="18"/>
      <c r="L131"/>
      <c r="M131" s="18"/>
      <c r="N131" s="18"/>
    </row>
    <row r="132" spans="1:14" ht="13.5">
      <c r="A132" s="16"/>
      <c r="B132" s="15" t="s">
        <v>92</v>
      </c>
      <c r="C132" s="15"/>
      <c r="D132" s="90" t="s">
        <v>93</v>
      </c>
      <c r="E132" s="16"/>
      <c r="F132" s="17"/>
      <c r="G132" s="48"/>
      <c r="H132" s="48"/>
      <c r="I132" s="48"/>
      <c r="J132" s="48"/>
      <c r="K132" s="18"/>
      <c r="L132"/>
      <c r="M132" s="18"/>
      <c r="N132" s="18"/>
    </row>
    <row r="133" spans="1:14" ht="13.5">
      <c r="A133" s="16"/>
      <c r="B133" s="15"/>
      <c r="C133" s="15"/>
      <c r="D133" s="91" t="s">
        <v>269</v>
      </c>
      <c r="E133" s="16" t="s">
        <v>282</v>
      </c>
      <c r="F133" s="17"/>
      <c r="G133" s="48"/>
      <c r="H133" s="48"/>
      <c r="I133" s="48"/>
      <c r="J133" s="48"/>
      <c r="K133" s="18"/>
      <c r="L133" s="18"/>
      <c r="M133" s="18"/>
      <c r="N133" s="18"/>
    </row>
    <row r="134" spans="1:14" ht="25.5">
      <c r="A134" s="16"/>
      <c r="B134" s="15"/>
      <c r="C134" s="15"/>
      <c r="D134" s="91" t="s">
        <v>270</v>
      </c>
      <c r="E134" s="16" t="s">
        <v>283</v>
      </c>
      <c r="F134" s="17"/>
      <c r="G134" s="48"/>
      <c r="H134" s="48"/>
      <c r="I134" s="48"/>
      <c r="J134" s="48"/>
      <c r="K134" s="18"/>
      <c r="L134" s="18"/>
      <c r="N134" s="18"/>
    </row>
    <row r="135" spans="1:14" ht="13.5" customHeight="1">
      <c r="J135" s="56"/>
      <c r="K135" s="18"/>
    </row>
    <row r="136" spans="1:14">
      <c r="A136" s="122" t="s">
        <v>94</v>
      </c>
      <c r="B136" s="122"/>
      <c r="C136" s="122"/>
      <c r="D136" s="43"/>
      <c r="E136" s="43"/>
      <c r="F136" s="109" t="s">
        <v>95</v>
      </c>
      <c r="G136" s="109"/>
      <c r="H136" s="109"/>
      <c r="I136" s="109"/>
      <c r="J136" s="109"/>
      <c r="K136" s="18"/>
    </row>
    <row r="137" spans="1:14" ht="25.5" customHeight="1">
      <c r="A137" s="121" t="s">
        <v>96</v>
      </c>
      <c r="B137" s="121"/>
      <c r="C137" s="121"/>
      <c r="D137" s="42"/>
      <c r="E137" s="42"/>
      <c r="F137" s="110"/>
      <c r="G137" s="110"/>
      <c r="H137" s="110"/>
      <c r="I137" s="110"/>
      <c r="J137" s="110"/>
      <c r="K137" s="18"/>
    </row>
    <row r="138" spans="1:14" ht="22.5" customHeight="1">
      <c r="A138" s="32"/>
      <c r="B138" s="33"/>
      <c r="C138" s="34"/>
      <c r="D138" s="35"/>
      <c r="E138" s="36"/>
      <c r="F138" s="36"/>
      <c r="G138" s="37"/>
      <c r="H138" s="37"/>
      <c r="I138" s="37"/>
      <c r="J138" s="38"/>
      <c r="K138" s="18"/>
    </row>
    <row r="139" spans="1:14">
      <c r="A139" s="39"/>
      <c r="B139" s="40"/>
      <c r="C139" s="41"/>
      <c r="D139" s="43"/>
      <c r="E139" s="43"/>
      <c r="F139" s="109" t="s">
        <v>296</v>
      </c>
      <c r="G139" s="109"/>
      <c r="H139" s="109"/>
      <c r="I139" s="109"/>
      <c r="J139" s="109"/>
      <c r="K139" s="18"/>
    </row>
    <row r="140" spans="1:14" ht="30" customHeight="1">
      <c r="A140" s="32"/>
      <c r="B140" s="33"/>
      <c r="C140" s="34"/>
      <c r="D140" s="44"/>
      <c r="E140" s="44"/>
      <c r="F140" s="45"/>
      <c r="G140" s="108"/>
      <c r="H140" s="108"/>
      <c r="I140" s="108"/>
      <c r="J140" s="108"/>
      <c r="K140" s="18"/>
    </row>
    <row r="141" spans="1:14">
      <c r="A141" s="32"/>
      <c r="B141" s="33"/>
      <c r="C141" s="34"/>
      <c r="D141" s="35"/>
      <c r="E141" s="36"/>
      <c r="F141" s="36"/>
      <c r="G141" s="37"/>
      <c r="H141" s="37"/>
      <c r="I141" s="37"/>
      <c r="J141" s="38"/>
      <c r="K141" s="18"/>
    </row>
    <row r="142" spans="1:14">
      <c r="A142" s="1"/>
      <c r="B142" s="2"/>
      <c r="C142" s="28"/>
      <c r="D142" s="35"/>
      <c r="E142" s="29"/>
      <c r="F142" s="29"/>
      <c r="G142" s="30"/>
      <c r="H142" s="30"/>
      <c r="I142" s="30"/>
      <c r="J142" s="38"/>
      <c r="K142" s="18"/>
    </row>
    <row r="143" spans="1:14">
      <c r="A143" s="1"/>
      <c r="B143" s="2"/>
      <c r="C143" s="28"/>
      <c r="D143" s="35"/>
      <c r="E143" s="29"/>
      <c r="F143" s="29"/>
      <c r="G143" s="30"/>
      <c r="H143" s="30"/>
      <c r="I143" s="30"/>
      <c r="J143" s="38"/>
      <c r="K143" s="18"/>
    </row>
    <row r="144" spans="1:14">
      <c r="A144" s="1"/>
      <c r="B144" s="2"/>
      <c r="C144" s="28"/>
      <c r="D144" s="35"/>
      <c r="E144" s="29"/>
      <c r="F144" s="29"/>
      <c r="G144" s="30"/>
      <c r="H144" s="30"/>
      <c r="I144" s="30"/>
      <c r="J144" s="38"/>
      <c r="K144" s="18"/>
    </row>
    <row r="145" spans="1:11">
      <c r="A145" s="1"/>
      <c r="B145" s="2"/>
      <c r="C145" s="28"/>
      <c r="D145" s="35"/>
      <c r="E145" s="29"/>
      <c r="F145" s="29"/>
      <c r="G145" s="30"/>
      <c r="H145" s="30"/>
      <c r="I145" s="30"/>
      <c r="J145" s="38"/>
      <c r="K145" s="18"/>
    </row>
    <row r="146" spans="1:11">
      <c r="A146" s="1"/>
      <c r="B146" s="2"/>
      <c r="C146" s="28"/>
      <c r="D146" s="35"/>
      <c r="E146" s="29"/>
      <c r="F146" s="29"/>
      <c r="G146" s="30"/>
      <c r="H146" s="30"/>
      <c r="I146" s="30"/>
      <c r="J146" s="38"/>
      <c r="K146" s="18"/>
    </row>
    <row r="147" spans="1:11">
      <c r="A147" s="1"/>
      <c r="B147" s="2"/>
      <c r="C147" s="28"/>
      <c r="D147" s="35"/>
      <c r="E147" s="29"/>
      <c r="F147" s="29"/>
      <c r="G147" s="30"/>
      <c r="H147" s="30"/>
      <c r="I147" s="30"/>
      <c r="J147" s="38"/>
      <c r="K147" s="18"/>
    </row>
    <row r="148" spans="1:11">
      <c r="A148" s="1"/>
      <c r="B148" s="2"/>
      <c r="C148" s="28"/>
      <c r="D148" s="35"/>
      <c r="E148" s="29"/>
      <c r="F148" s="29"/>
      <c r="G148" s="31"/>
      <c r="H148" s="31"/>
      <c r="I148" s="31"/>
      <c r="J148" s="38"/>
      <c r="K148" s="18"/>
    </row>
    <row r="149" spans="1:11">
      <c r="A149" s="1"/>
      <c r="B149" s="2"/>
      <c r="C149" s="28"/>
      <c r="D149" s="35"/>
      <c r="E149" s="29"/>
      <c r="F149" s="29"/>
      <c r="G149" s="30"/>
      <c r="H149" s="30"/>
      <c r="I149" s="30"/>
      <c r="J149" s="38"/>
      <c r="K149" s="18"/>
    </row>
    <row r="150" spans="1:11">
      <c r="A150" s="1"/>
      <c r="B150" s="2"/>
      <c r="C150" s="28"/>
      <c r="D150" s="35"/>
      <c r="E150" s="29"/>
      <c r="F150" s="29"/>
      <c r="G150" s="30"/>
      <c r="H150" s="30"/>
      <c r="I150" s="30"/>
      <c r="J150" s="38"/>
      <c r="K150" s="18"/>
    </row>
    <row r="151" spans="1:11">
      <c r="A151" s="1"/>
      <c r="B151" s="2"/>
      <c r="C151" s="28"/>
      <c r="D151" s="35"/>
      <c r="E151" s="29"/>
      <c r="F151" s="29"/>
      <c r="G151" s="30"/>
      <c r="H151" s="30"/>
      <c r="I151" s="30"/>
      <c r="J151" s="38"/>
      <c r="K151" s="18"/>
    </row>
    <row r="152" spans="1:11">
      <c r="A152" s="1"/>
      <c r="B152" s="2"/>
      <c r="C152" s="28"/>
      <c r="D152" s="35"/>
      <c r="E152" s="29"/>
      <c r="F152" s="29"/>
      <c r="G152" s="30"/>
      <c r="H152" s="30"/>
      <c r="I152" s="30"/>
      <c r="J152" s="38"/>
      <c r="K152" s="18"/>
    </row>
    <row r="153" spans="1:11">
      <c r="A153" s="1"/>
      <c r="B153" s="2"/>
      <c r="C153" s="28"/>
      <c r="D153" s="35"/>
      <c r="E153" s="29"/>
      <c r="F153" s="29"/>
      <c r="G153" s="30"/>
      <c r="H153" s="30"/>
      <c r="I153" s="30"/>
      <c r="J153" s="38"/>
      <c r="K153" s="18"/>
    </row>
    <row r="154" spans="1:11">
      <c r="A154" s="1"/>
      <c r="B154" s="2"/>
      <c r="C154" s="28"/>
      <c r="D154" s="35"/>
      <c r="E154" s="29"/>
      <c r="F154" s="29"/>
      <c r="G154" s="30"/>
      <c r="H154" s="30"/>
      <c r="I154" s="30"/>
      <c r="J154" s="38"/>
      <c r="K154" s="18"/>
    </row>
    <row r="155" spans="1:11">
      <c r="A155" s="1"/>
      <c r="B155" s="2"/>
      <c r="C155" s="28"/>
      <c r="D155" s="35"/>
      <c r="E155" s="29"/>
      <c r="F155" s="29"/>
      <c r="G155" s="30"/>
      <c r="H155" s="30"/>
      <c r="I155" s="30"/>
      <c r="J155" s="38"/>
      <c r="K155" s="18"/>
    </row>
    <row r="156" spans="1:11">
      <c r="A156" s="1"/>
      <c r="B156" s="2"/>
      <c r="C156" s="28"/>
      <c r="D156" s="35"/>
      <c r="E156" s="29"/>
      <c r="F156" s="29"/>
      <c r="G156" s="30"/>
      <c r="H156" s="30"/>
      <c r="I156" s="30"/>
      <c r="J156" s="38"/>
      <c r="K156" s="18"/>
    </row>
    <row r="157" spans="1:11">
      <c r="A157" s="1"/>
      <c r="B157" s="2"/>
      <c r="C157" s="28"/>
      <c r="D157" s="35"/>
      <c r="E157" s="29"/>
      <c r="F157" s="29"/>
      <c r="G157" s="30"/>
      <c r="H157" s="30"/>
      <c r="I157" s="30"/>
      <c r="J157" s="38"/>
      <c r="K157" s="18"/>
    </row>
    <row r="158" spans="1:11">
      <c r="A158" s="1"/>
      <c r="B158" s="2"/>
      <c r="C158" s="28"/>
      <c r="D158" s="35"/>
      <c r="E158" s="29"/>
      <c r="F158" s="29"/>
      <c r="G158" s="30"/>
      <c r="H158" s="30"/>
      <c r="I158" s="30"/>
      <c r="J158" s="38"/>
      <c r="K158" s="18"/>
    </row>
    <row r="159" spans="1:11">
      <c r="A159" s="1"/>
      <c r="B159" s="2"/>
      <c r="C159" s="28"/>
      <c r="D159" s="35"/>
      <c r="E159" s="29"/>
      <c r="F159" s="29"/>
      <c r="G159" s="30"/>
      <c r="H159" s="30"/>
      <c r="I159" s="30"/>
      <c r="J159" s="38"/>
      <c r="K159" s="18"/>
    </row>
    <row r="160" spans="1:11">
      <c r="A160" s="1"/>
      <c r="B160" s="2"/>
      <c r="C160" s="28"/>
      <c r="D160" s="35"/>
      <c r="E160" s="29"/>
      <c r="F160" s="29"/>
      <c r="G160" s="30"/>
      <c r="H160" s="30"/>
      <c r="I160" s="30"/>
      <c r="J160" s="38"/>
      <c r="K160" s="18"/>
    </row>
    <row r="161" spans="1:11">
      <c r="A161" s="1"/>
      <c r="B161" s="2"/>
      <c r="C161" s="28"/>
      <c r="D161" s="35"/>
      <c r="E161" s="29"/>
      <c r="F161" s="29"/>
      <c r="G161" s="30"/>
      <c r="H161" s="30"/>
      <c r="I161" s="30"/>
      <c r="J161" s="38"/>
      <c r="K161" s="18"/>
    </row>
    <row r="162" spans="1:11">
      <c r="A162" s="1"/>
      <c r="B162" s="2"/>
      <c r="C162" s="28"/>
      <c r="D162" s="35"/>
      <c r="E162" s="29"/>
      <c r="F162" s="29"/>
      <c r="G162" s="30"/>
      <c r="H162" s="30"/>
      <c r="I162" s="30"/>
      <c r="J162" s="38"/>
      <c r="K162" s="18"/>
    </row>
    <row r="163" spans="1:11">
      <c r="A163" s="1"/>
      <c r="B163" s="2"/>
      <c r="C163" s="28"/>
      <c r="D163" s="35"/>
      <c r="E163" s="29"/>
      <c r="F163" s="29"/>
      <c r="G163" s="30"/>
      <c r="H163" s="30"/>
      <c r="I163" s="30"/>
      <c r="J163" s="38"/>
      <c r="K163" s="18"/>
    </row>
    <row r="164" spans="1:11">
      <c r="A164" s="1"/>
      <c r="B164" s="2"/>
      <c r="C164" s="28"/>
      <c r="D164" s="35"/>
      <c r="E164" s="29"/>
      <c r="F164" s="29"/>
      <c r="G164" s="30"/>
      <c r="H164" s="30"/>
      <c r="I164" s="30"/>
      <c r="J164" s="38"/>
      <c r="K164" s="18"/>
    </row>
    <row r="165" spans="1:11">
      <c r="A165" s="1"/>
      <c r="B165" s="2"/>
      <c r="C165" s="28"/>
      <c r="D165" s="35"/>
      <c r="E165" s="29"/>
      <c r="F165" s="29"/>
      <c r="G165" s="30"/>
      <c r="H165" s="30"/>
      <c r="I165" s="30"/>
      <c r="J165" s="38"/>
      <c r="K165" s="18"/>
    </row>
    <row r="166" spans="1:11">
      <c r="A166" s="1"/>
      <c r="B166" s="2"/>
      <c r="C166" s="3"/>
      <c r="D166" s="97"/>
      <c r="E166" s="4"/>
      <c r="F166" s="4"/>
      <c r="K166" s="18"/>
    </row>
    <row r="167" spans="1:11">
      <c r="A167" s="1"/>
      <c r="B167" s="2"/>
      <c r="C167" s="3"/>
      <c r="D167" s="97"/>
      <c r="E167" s="4"/>
      <c r="F167" s="4"/>
      <c r="K167" s="18"/>
    </row>
    <row r="168" spans="1:11">
      <c r="A168" s="1"/>
      <c r="B168" s="2"/>
      <c r="C168" s="3"/>
      <c r="D168" s="97"/>
      <c r="E168" s="4"/>
      <c r="F168" s="4"/>
      <c r="K168" s="18"/>
    </row>
    <row r="169" spans="1:11">
      <c r="A169" s="1"/>
      <c r="B169" s="2"/>
      <c r="C169" s="3"/>
      <c r="D169" s="97"/>
      <c r="E169" s="4"/>
      <c r="F169" s="4"/>
      <c r="K169" s="18"/>
    </row>
    <row r="170" spans="1:11">
      <c r="A170" s="1"/>
      <c r="B170" s="2"/>
      <c r="C170" s="3"/>
      <c r="D170" s="97"/>
      <c r="E170" s="4"/>
      <c r="F170" s="4"/>
      <c r="K170" s="18"/>
    </row>
    <row r="171" spans="1:11">
      <c r="A171" s="1"/>
      <c r="B171" s="2"/>
      <c r="C171" s="3"/>
      <c r="D171" s="97"/>
      <c r="E171" s="4"/>
      <c r="F171" s="4"/>
      <c r="K171" s="18"/>
    </row>
    <row r="172" spans="1:11">
      <c r="A172" s="1"/>
      <c r="B172" s="2"/>
      <c r="C172" s="3"/>
      <c r="D172" s="97"/>
      <c r="E172" s="4"/>
      <c r="F172" s="4"/>
      <c r="K172" s="18"/>
    </row>
    <row r="173" spans="1:11">
      <c r="A173" s="1"/>
      <c r="B173" s="2"/>
      <c r="C173" s="3"/>
      <c r="D173" s="97"/>
      <c r="E173" s="4"/>
      <c r="F173" s="4"/>
      <c r="K173" s="18"/>
    </row>
    <row r="174" spans="1:11">
      <c r="A174" s="1"/>
      <c r="B174" s="2"/>
      <c r="C174" s="3"/>
      <c r="D174" s="97"/>
      <c r="E174" s="4"/>
      <c r="F174" s="4"/>
      <c r="K174" s="18"/>
    </row>
    <row r="175" spans="1:11">
      <c r="A175" s="1"/>
      <c r="B175" s="2"/>
      <c r="C175" s="3"/>
      <c r="D175" s="97"/>
      <c r="E175" s="4"/>
      <c r="F175" s="4"/>
      <c r="K175" s="18"/>
    </row>
    <row r="176" spans="1:11">
      <c r="A176" s="1"/>
      <c r="B176" s="2"/>
      <c r="C176" s="3"/>
      <c r="D176" s="97"/>
      <c r="E176" s="4"/>
      <c r="F176" s="4"/>
      <c r="K176" s="18"/>
    </row>
    <row r="177" spans="1:11">
      <c r="A177" s="1"/>
      <c r="B177" s="2"/>
      <c r="C177" s="3"/>
      <c r="D177" s="97"/>
      <c r="E177" s="4"/>
      <c r="F177" s="4"/>
      <c r="K177" s="18"/>
    </row>
    <row r="178" spans="1:11">
      <c r="A178" s="1"/>
      <c r="B178" s="2"/>
      <c r="C178" s="3"/>
      <c r="D178" s="97"/>
      <c r="E178" s="4"/>
      <c r="F178" s="4"/>
      <c r="K178" s="18"/>
    </row>
    <row r="179" spans="1:11">
      <c r="A179" s="1"/>
      <c r="B179" s="2"/>
      <c r="C179" s="3"/>
      <c r="D179" s="97"/>
      <c r="E179" s="4"/>
      <c r="F179" s="4"/>
      <c r="K179" s="18"/>
    </row>
    <row r="180" spans="1:11">
      <c r="A180" s="1"/>
      <c r="B180" s="2"/>
      <c r="C180" s="3"/>
      <c r="D180" s="97"/>
      <c r="E180" s="4"/>
      <c r="F180" s="4"/>
      <c r="K180" s="18"/>
    </row>
    <row r="181" spans="1:11">
      <c r="A181" s="1"/>
      <c r="B181" s="2"/>
      <c r="C181" s="3"/>
      <c r="D181" s="97"/>
      <c r="E181" s="4"/>
      <c r="F181" s="4"/>
      <c r="K181" s="18"/>
    </row>
    <row r="182" spans="1:11">
      <c r="A182" s="1"/>
      <c r="B182" s="2"/>
      <c r="C182" s="3"/>
      <c r="D182" s="97"/>
      <c r="E182" s="4"/>
      <c r="F182" s="4"/>
      <c r="K182" s="18"/>
    </row>
    <row r="183" spans="1:11">
      <c r="A183" s="1"/>
      <c r="B183" s="2"/>
      <c r="C183" s="3"/>
      <c r="D183" s="97"/>
      <c r="E183" s="4"/>
      <c r="F183" s="4"/>
      <c r="K183" s="18"/>
    </row>
    <row r="184" spans="1:11">
      <c r="A184" s="1"/>
      <c r="B184" s="2"/>
      <c r="C184" s="3"/>
      <c r="D184" s="97"/>
      <c r="E184" s="4"/>
      <c r="F184" s="4"/>
      <c r="K184" s="18"/>
    </row>
    <row r="185" spans="1:11">
      <c r="A185" s="1"/>
      <c r="B185" s="2"/>
      <c r="C185" s="3"/>
      <c r="D185" s="97"/>
      <c r="E185" s="4"/>
      <c r="F185" s="4"/>
      <c r="K185" s="18"/>
    </row>
    <row r="186" spans="1:11">
      <c r="A186" s="1"/>
      <c r="B186" s="2"/>
      <c r="C186" s="3"/>
      <c r="D186" s="97"/>
      <c r="E186" s="4"/>
      <c r="F186" s="4"/>
      <c r="K186" s="18"/>
    </row>
    <row r="187" spans="1:11">
      <c r="A187" s="1"/>
      <c r="B187" s="2"/>
      <c r="C187" s="3"/>
      <c r="D187" s="97"/>
      <c r="E187" s="4"/>
      <c r="F187" s="4"/>
      <c r="K187" s="18"/>
    </row>
    <row r="188" spans="1:11">
      <c r="A188" s="1"/>
      <c r="B188" s="2"/>
      <c r="C188" s="3"/>
      <c r="D188" s="97"/>
      <c r="E188" s="4"/>
      <c r="F188" s="4"/>
    </row>
    <row r="189" spans="1:11">
      <c r="A189" s="1"/>
      <c r="B189" s="2"/>
      <c r="C189" s="3"/>
      <c r="D189" s="97"/>
      <c r="E189" s="4"/>
      <c r="F189" s="4"/>
    </row>
    <row r="190" spans="1:11">
      <c r="A190" s="1"/>
      <c r="B190" s="2"/>
      <c r="C190" s="3"/>
      <c r="D190" s="97"/>
      <c r="E190" s="4"/>
      <c r="F190" s="4"/>
    </row>
    <row r="191" spans="1:11">
      <c r="A191" s="1"/>
      <c r="B191" s="2"/>
      <c r="C191" s="3"/>
      <c r="D191" s="97"/>
      <c r="E191" s="4"/>
      <c r="F191" s="4"/>
    </row>
    <row r="192" spans="1:11">
      <c r="A192" s="1"/>
      <c r="B192" s="2"/>
      <c r="C192" s="3"/>
      <c r="D192" s="97"/>
      <c r="E192" s="4"/>
      <c r="F192" s="4"/>
    </row>
    <row r="193" spans="1:6">
      <c r="A193" s="1"/>
      <c r="B193" s="2"/>
      <c r="C193" s="3"/>
      <c r="D193" s="97"/>
      <c r="E193" s="4"/>
      <c r="F193" s="4"/>
    </row>
    <row r="194" spans="1:6">
      <c r="A194" s="1"/>
      <c r="B194" s="2"/>
      <c r="C194" s="3"/>
      <c r="D194" s="97"/>
      <c r="E194" s="4"/>
      <c r="F194" s="4"/>
    </row>
    <row r="195" spans="1:6">
      <c r="A195" s="1"/>
      <c r="B195" s="2"/>
      <c r="C195" s="3"/>
      <c r="D195" s="97"/>
      <c r="E195" s="4"/>
      <c r="F195" s="4"/>
    </row>
    <row r="196" spans="1:6">
      <c r="A196" s="1"/>
      <c r="B196" s="2"/>
      <c r="C196" s="3"/>
      <c r="D196" s="97"/>
      <c r="E196" s="4"/>
      <c r="F196" s="4"/>
    </row>
    <row r="197" spans="1:6">
      <c r="A197" s="1"/>
      <c r="B197" s="2"/>
      <c r="C197" s="3"/>
      <c r="D197" s="97"/>
      <c r="E197" s="4"/>
      <c r="F197" s="4"/>
    </row>
    <row r="198" spans="1:6">
      <c r="A198" s="1"/>
      <c r="B198" s="2"/>
      <c r="C198" s="3"/>
      <c r="D198" s="97"/>
      <c r="E198" s="4"/>
      <c r="F198" s="4"/>
    </row>
    <row r="199" spans="1:6">
      <c r="A199" s="1"/>
      <c r="B199" s="2"/>
      <c r="C199" s="3"/>
      <c r="D199" s="97"/>
      <c r="E199" s="4"/>
      <c r="F199" s="4"/>
    </row>
    <row r="200" spans="1:6">
      <c r="A200" s="1"/>
      <c r="B200" s="2"/>
      <c r="C200" s="3"/>
      <c r="D200" s="97"/>
      <c r="E200" s="4"/>
      <c r="F200" s="4"/>
    </row>
    <row r="201" spans="1:6">
      <c r="A201" s="1"/>
      <c r="B201" s="2"/>
      <c r="C201" s="3"/>
      <c r="D201" s="97"/>
      <c r="E201" s="4"/>
      <c r="F201" s="4"/>
    </row>
    <row r="202" spans="1:6">
      <c r="A202" s="1"/>
      <c r="B202" s="2"/>
      <c r="C202" s="3"/>
      <c r="D202" s="97"/>
      <c r="E202" s="4"/>
      <c r="F202" s="4"/>
    </row>
    <row r="203" spans="1:6">
      <c r="A203" s="1"/>
      <c r="B203" s="2"/>
      <c r="C203" s="3"/>
      <c r="D203" s="97"/>
      <c r="E203" s="4"/>
      <c r="F203" s="4"/>
    </row>
    <row r="204" spans="1:6">
      <c r="A204" s="1"/>
      <c r="B204" s="2"/>
      <c r="C204" s="3"/>
      <c r="D204" s="97"/>
      <c r="E204" s="4"/>
      <c r="F204" s="4"/>
    </row>
    <row r="205" spans="1:6">
      <c r="A205" s="1"/>
      <c r="B205" s="2"/>
      <c r="C205" s="3"/>
      <c r="D205" s="97"/>
      <c r="E205" s="4"/>
      <c r="F205" s="4"/>
    </row>
    <row r="206" spans="1:6">
      <c r="A206" s="1"/>
      <c r="B206" s="2"/>
      <c r="C206" s="3"/>
      <c r="D206" s="97"/>
      <c r="E206" s="4"/>
      <c r="F206" s="4"/>
    </row>
    <row r="207" spans="1:6">
      <c r="A207" s="1"/>
      <c r="B207" s="2"/>
      <c r="C207" s="3"/>
      <c r="D207" s="97"/>
      <c r="E207" s="4"/>
      <c r="F207" s="4"/>
    </row>
    <row r="208" spans="1:6">
      <c r="A208" s="1"/>
      <c r="B208" s="2"/>
      <c r="C208" s="3"/>
      <c r="D208" s="97"/>
      <c r="E208" s="4"/>
      <c r="F208" s="4"/>
    </row>
    <row r="209" spans="1:6">
      <c r="A209" s="1"/>
      <c r="B209" s="2"/>
      <c r="C209" s="3"/>
      <c r="D209" s="97"/>
      <c r="E209" s="4"/>
      <c r="F209" s="4"/>
    </row>
    <row r="210" spans="1:6">
      <c r="A210" s="1"/>
      <c r="B210" s="2"/>
      <c r="C210" s="3"/>
      <c r="D210" s="97"/>
      <c r="E210" s="4"/>
      <c r="F210" s="4"/>
    </row>
    <row r="211" spans="1:6">
      <c r="A211" s="1"/>
      <c r="B211" s="2"/>
      <c r="C211" s="3"/>
      <c r="D211" s="97"/>
      <c r="E211" s="4"/>
      <c r="F211" s="4"/>
    </row>
    <row r="212" spans="1:6">
      <c r="A212" s="1"/>
      <c r="B212" s="2"/>
      <c r="C212" s="3"/>
      <c r="D212" s="97"/>
      <c r="E212" s="4"/>
      <c r="F212" s="4"/>
    </row>
    <row r="213" spans="1:6">
      <c r="A213" s="1"/>
      <c r="B213" s="2"/>
      <c r="C213" s="3"/>
      <c r="D213" s="97"/>
      <c r="E213" s="4"/>
      <c r="F213" s="4"/>
    </row>
    <row r="214" spans="1:6">
      <c r="A214" s="1"/>
      <c r="B214" s="2"/>
      <c r="C214" s="3"/>
      <c r="D214" s="97"/>
      <c r="E214" s="4"/>
      <c r="F214" s="4"/>
    </row>
    <row r="215" spans="1:6">
      <c r="A215" s="1"/>
      <c r="B215" s="2"/>
      <c r="C215" s="3"/>
      <c r="D215" s="97"/>
      <c r="E215" s="4"/>
      <c r="F215" s="4"/>
    </row>
    <row r="216" spans="1:6">
      <c r="A216" s="1"/>
      <c r="B216" s="2"/>
      <c r="C216" s="3"/>
      <c r="D216" s="97"/>
      <c r="E216" s="4"/>
      <c r="F216" s="4"/>
    </row>
    <row r="217" spans="1:6">
      <c r="A217" s="1"/>
      <c r="B217" s="2"/>
      <c r="C217" s="3"/>
      <c r="D217" s="97"/>
      <c r="E217" s="4"/>
      <c r="F217" s="4"/>
    </row>
    <row r="218" spans="1:6">
      <c r="A218" s="1"/>
      <c r="B218" s="2"/>
      <c r="C218" s="3"/>
      <c r="D218" s="97"/>
      <c r="E218" s="4"/>
      <c r="F218" s="4"/>
    </row>
    <row r="219" spans="1:6">
      <c r="A219" s="1"/>
      <c r="B219" s="2"/>
      <c r="C219" s="3"/>
      <c r="D219" s="97"/>
      <c r="E219" s="4"/>
      <c r="F219" s="4"/>
    </row>
    <row r="220" spans="1:6">
      <c r="D220" s="98"/>
    </row>
    <row r="221" spans="1:6">
      <c r="D221" s="98"/>
    </row>
    <row r="222" spans="1:6">
      <c r="D222" s="98"/>
    </row>
    <row r="223" spans="1:6">
      <c r="D223" s="98"/>
    </row>
    <row r="224" spans="1:6">
      <c r="D224" s="98"/>
    </row>
    <row r="225" spans="4:4">
      <c r="D225" s="98"/>
    </row>
    <row r="226" spans="4:4">
      <c r="D226" s="98"/>
    </row>
    <row r="227" spans="4:4">
      <c r="D227" s="98"/>
    </row>
  </sheetData>
  <autoFilter ref="A21:J134"/>
  <mergeCells count="23">
    <mergeCell ref="A137:C137"/>
    <mergeCell ref="A136:C136"/>
    <mergeCell ref="A2:D2"/>
    <mergeCell ref="A3:D3"/>
    <mergeCell ref="A4:D4"/>
    <mergeCell ref="A5:D5"/>
    <mergeCell ref="A6:D6"/>
    <mergeCell ref="G140:J140"/>
    <mergeCell ref="F136:J136"/>
    <mergeCell ref="F137:J137"/>
    <mergeCell ref="F139:J139"/>
    <mergeCell ref="A11:G11"/>
    <mergeCell ref="A18:A19"/>
    <mergeCell ref="B18:D19"/>
    <mergeCell ref="E18:E19"/>
    <mergeCell ref="F18:F19"/>
    <mergeCell ref="G18:J18"/>
    <mergeCell ref="A12:D12"/>
    <mergeCell ref="A14:J14"/>
    <mergeCell ref="A15:J15"/>
    <mergeCell ref="A16:J16"/>
    <mergeCell ref="G17:J17"/>
    <mergeCell ref="B20:D20"/>
  </mergeCells>
  <pageMargins left="0.19685039370078741" right="0.19685039370078741" top="0.59055118110236227" bottom="0.19685039370078741" header="0.51181102362204722" footer="0.1574803149606299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41" r:id="rId4">
          <objectPr defaultSize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9</xdr:col>
                <xdr:colOff>666750</xdr:colOff>
                <xdr:row>12</xdr:row>
                <xdr:rowOff>247650</xdr:rowOff>
              </to>
            </anchor>
          </objectPr>
        </oleObject>
      </mc:Choice>
      <mc:Fallback>
        <oleObject progId="Word.Document.8" shapeId="1024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tabela za napomene</vt:lpstr>
      <vt:lpstr>31.12.2016.</vt:lpstr>
      <vt:lpstr>'tabela za napomene'!Print_Area</vt:lpstr>
    </vt:vector>
  </TitlesOfParts>
  <Company>Kompanija 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Jovisic</dc:creator>
  <cp:lastModifiedBy>Dragana Mladenović</cp:lastModifiedBy>
  <cp:lastPrinted>2017-03-10T07:45:27Z</cp:lastPrinted>
  <dcterms:created xsi:type="dcterms:W3CDTF">2009-03-19T18:29:58Z</dcterms:created>
  <dcterms:modified xsi:type="dcterms:W3CDTF">2017-03-17T15:30:48Z</dcterms:modified>
</cp:coreProperties>
</file>